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10 郵便・物流要員集配部\04 集配支援\2026年度\09 取集(取集委託含む)\10 契約満了に伴う入札対応（昭和）\調達担当への提出書類一式（昭和）\公告掲載ファイル一式\"/>
    </mc:Choice>
  </mc:AlternateContent>
  <xr:revisionPtr revIDLastSave="0" documentId="13_ncr:1_{0762132C-7000-4CF5-B3FA-4F00B6D4D6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算出調書" sheetId="1" r:id="rId1"/>
  </sheets>
  <definedNames>
    <definedName name="_Order1" hidden="1">255</definedName>
    <definedName name="_Order2" hidden="1">255</definedName>
    <definedName name="kawatyou">#REF!</definedName>
    <definedName name="_xlnm.Print_Area" localSheetId="0">算出調書!$A$1:$V$103</definedName>
    <definedName name="_xlnm.Print_Area">#REF!</definedName>
    <definedName name="_xlnm.Print_Titles" localSheetId="0">算出調書!$1:$40</definedName>
    <definedName name="為貯">#REF!</definedName>
    <definedName name="計">#REF!</definedName>
    <definedName name="表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8" i="1" l="1"/>
  <c r="H111" i="1"/>
  <c r="H104" i="1" l="1"/>
  <c r="J47" i="1" l="1"/>
  <c r="T61" i="1" l="1"/>
  <c r="M42" i="1" l="1"/>
  <c r="I42" i="1"/>
  <c r="C24" i="1" l="1"/>
  <c r="B24" i="1"/>
  <c r="V30" i="1" l="1"/>
  <c r="I56" i="1"/>
  <c r="I57" i="1"/>
  <c r="I58" i="1"/>
  <c r="I59" i="1"/>
  <c r="I60" i="1"/>
  <c r="A84" i="1" l="1"/>
  <c r="A63" i="1"/>
  <c r="A42" i="1"/>
  <c r="O85" i="1"/>
  <c r="I85" i="1"/>
  <c r="T103" i="1"/>
  <c r="P102" i="1"/>
  <c r="Q102" i="1" s="1"/>
  <c r="M102" i="1"/>
  <c r="J102" i="1"/>
  <c r="I102" i="1"/>
  <c r="P101" i="1"/>
  <c r="O101" i="1"/>
  <c r="M101" i="1"/>
  <c r="J101" i="1"/>
  <c r="I101" i="1"/>
  <c r="P100" i="1"/>
  <c r="O100" i="1"/>
  <c r="M100" i="1"/>
  <c r="J100" i="1"/>
  <c r="I100" i="1"/>
  <c r="P99" i="1"/>
  <c r="O99" i="1"/>
  <c r="M99" i="1"/>
  <c r="J99" i="1"/>
  <c r="I99" i="1"/>
  <c r="P98" i="1"/>
  <c r="O98" i="1"/>
  <c r="M98" i="1"/>
  <c r="J98" i="1"/>
  <c r="I98" i="1"/>
  <c r="T96" i="1"/>
  <c r="P95" i="1"/>
  <c r="O95" i="1"/>
  <c r="M95" i="1"/>
  <c r="J95" i="1"/>
  <c r="I95" i="1"/>
  <c r="P94" i="1"/>
  <c r="O94" i="1"/>
  <c r="M94" i="1"/>
  <c r="J94" i="1"/>
  <c r="I94" i="1"/>
  <c r="P93" i="1"/>
  <c r="O93" i="1"/>
  <c r="M93" i="1"/>
  <c r="J93" i="1"/>
  <c r="I93" i="1"/>
  <c r="P92" i="1"/>
  <c r="O92" i="1"/>
  <c r="M92" i="1"/>
  <c r="J92" i="1"/>
  <c r="I92" i="1"/>
  <c r="P91" i="1"/>
  <c r="O91" i="1"/>
  <c r="M91" i="1"/>
  <c r="J91" i="1"/>
  <c r="I91" i="1"/>
  <c r="T89" i="1"/>
  <c r="P88" i="1"/>
  <c r="O88" i="1"/>
  <c r="M88" i="1"/>
  <c r="J88" i="1"/>
  <c r="I88" i="1"/>
  <c r="P87" i="1"/>
  <c r="O87" i="1"/>
  <c r="M87" i="1"/>
  <c r="J87" i="1"/>
  <c r="I87" i="1"/>
  <c r="P86" i="1"/>
  <c r="O86" i="1"/>
  <c r="M86" i="1"/>
  <c r="J86" i="1"/>
  <c r="I86" i="1"/>
  <c r="P85" i="1"/>
  <c r="M85" i="1"/>
  <c r="J85" i="1"/>
  <c r="P84" i="1"/>
  <c r="O84" i="1"/>
  <c r="M84" i="1"/>
  <c r="J84" i="1"/>
  <c r="I84" i="1"/>
  <c r="K93" i="1" l="1"/>
  <c r="L93" i="1" s="1"/>
  <c r="K101" i="1"/>
  <c r="L101" i="1" s="1"/>
  <c r="N101" i="1" s="1"/>
  <c r="K98" i="1"/>
  <c r="L98" i="1" s="1"/>
  <c r="N98" i="1" s="1"/>
  <c r="Q99" i="1"/>
  <c r="Q85" i="1"/>
  <c r="Q91" i="1"/>
  <c r="Q84" i="1"/>
  <c r="K94" i="1"/>
  <c r="L94" i="1" s="1"/>
  <c r="N94" i="1" s="1"/>
  <c r="Q95" i="1"/>
  <c r="Q100" i="1"/>
  <c r="K99" i="1"/>
  <c r="L99" i="1" s="1"/>
  <c r="N99" i="1" s="1"/>
  <c r="K86" i="1"/>
  <c r="L86" i="1" s="1"/>
  <c r="N86" i="1" s="1"/>
  <c r="Q87" i="1"/>
  <c r="K91" i="1"/>
  <c r="L91" i="1" s="1"/>
  <c r="N91" i="1" s="1"/>
  <c r="K85" i="1"/>
  <c r="L85" i="1" s="1"/>
  <c r="N85" i="1" s="1"/>
  <c r="K84" i="1"/>
  <c r="L84" i="1" s="1"/>
  <c r="N84" i="1" s="1"/>
  <c r="Q92" i="1"/>
  <c r="K87" i="1"/>
  <c r="L87" i="1" s="1"/>
  <c r="N87" i="1" s="1"/>
  <c r="Q88" i="1"/>
  <c r="K92" i="1"/>
  <c r="L92" i="1" s="1"/>
  <c r="N92" i="1" s="1"/>
  <c r="K95" i="1"/>
  <c r="L95" i="1" s="1"/>
  <c r="N95" i="1" s="1"/>
  <c r="K100" i="1"/>
  <c r="L100" i="1" s="1"/>
  <c r="N100" i="1" s="1"/>
  <c r="Q86" i="1"/>
  <c r="K88" i="1"/>
  <c r="L88" i="1" s="1"/>
  <c r="N88" i="1" s="1"/>
  <c r="Q94" i="1"/>
  <c r="Q93" i="1"/>
  <c r="Q98" i="1"/>
  <c r="Q101" i="1"/>
  <c r="N93" i="1"/>
  <c r="Q89" i="1" l="1"/>
  <c r="R89" i="1" s="1"/>
  <c r="Q96" i="1"/>
  <c r="R96" i="1" s="1"/>
  <c r="N89" i="1"/>
  <c r="Q103" i="1"/>
  <c r="R103" i="1" s="1"/>
  <c r="N103" i="1"/>
  <c r="N96" i="1"/>
  <c r="S89" i="1" l="1"/>
  <c r="U89" i="1" s="1"/>
  <c r="S96" i="1"/>
  <c r="U96" i="1" s="1"/>
  <c r="S103" i="1"/>
  <c r="U103" i="1" s="1"/>
  <c r="D24" i="1" l="1"/>
  <c r="T82" i="1" l="1"/>
  <c r="P81" i="1"/>
  <c r="Q81" i="1" s="1"/>
  <c r="M81" i="1"/>
  <c r="J81" i="1"/>
  <c r="I81" i="1"/>
  <c r="P80" i="1"/>
  <c r="O80" i="1"/>
  <c r="M80" i="1"/>
  <c r="J80" i="1"/>
  <c r="I80" i="1"/>
  <c r="P79" i="1"/>
  <c r="O79" i="1"/>
  <c r="M79" i="1"/>
  <c r="J79" i="1"/>
  <c r="I79" i="1"/>
  <c r="P78" i="1"/>
  <c r="O78" i="1"/>
  <c r="M78" i="1"/>
  <c r="J78" i="1"/>
  <c r="I78" i="1"/>
  <c r="P77" i="1"/>
  <c r="O77" i="1"/>
  <c r="M77" i="1"/>
  <c r="J77" i="1"/>
  <c r="I77" i="1"/>
  <c r="T75" i="1"/>
  <c r="P74" i="1"/>
  <c r="O74" i="1"/>
  <c r="M74" i="1"/>
  <c r="J74" i="1"/>
  <c r="I74" i="1"/>
  <c r="P73" i="1"/>
  <c r="O73" i="1"/>
  <c r="M73" i="1"/>
  <c r="J73" i="1"/>
  <c r="I73" i="1"/>
  <c r="P72" i="1"/>
  <c r="O72" i="1"/>
  <c r="M72" i="1"/>
  <c r="J72" i="1"/>
  <c r="I72" i="1"/>
  <c r="P71" i="1"/>
  <c r="O71" i="1"/>
  <c r="M71" i="1"/>
  <c r="J71" i="1"/>
  <c r="I71" i="1"/>
  <c r="P70" i="1"/>
  <c r="O70" i="1"/>
  <c r="M70" i="1"/>
  <c r="J70" i="1"/>
  <c r="I70" i="1"/>
  <c r="T68" i="1"/>
  <c r="P67" i="1"/>
  <c r="O67" i="1"/>
  <c r="M67" i="1"/>
  <c r="J67" i="1"/>
  <c r="I67" i="1"/>
  <c r="P66" i="1"/>
  <c r="O66" i="1"/>
  <c r="M66" i="1"/>
  <c r="J66" i="1"/>
  <c r="I66" i="1"/>
  <c r="P65" i="1"/>
  <c r="O65" i="1"/>
  <c r="M65" i="1"/>
  <c r="J65" i="1"/>
  <c r="I65" i="1"/>
  <c r="P64" i="1"/>
  <c r="O64" i="1"/>
  <c r="M64" i="1"/>
  <c r="J64" i="1"/>
  <c r="I64" i="1"/>
  <c r="P63" i="1"/>
  <c r="O63" i="1"/>
  <c r="M63" i="1"/>
  <c r="J63" i="1"/>
  <c r="I63" i="1"/>
  <c r="K63" i="1" l="1"/>
  <c r="L63" i="1" s="1"/>
  <c r="N63" i="1" s="1"/>
  <c r="K74" i="1"/>
  <c r="L74" i="1" s="1"/>
  <c r="K78" i="1"/>
  <c r="L78" i="1" s="1"/>
  <c r="N78" i="1" s="1"/>
  <c r="Q64" i="1"/>
  <c r="Q66" i="1"/>
  <c r="Q71" i="1"/>
  <c r="K66" i="1"/>
  <c r="L66" i="1" s="1"/>
  <c r="N66" i="1" s="1"/>
  <c r="K64" i="1"/>
  <c r="L64" i="1" s="1"/>
  <c r="N64" i="1" s="1"/>
  <c r="Q67" i="1"/>
  <c r="K71" i="1"/>
  <c r="L71" i="1" s="1"/>
  <c r="N71" i="1" s="1"/>
  <c r="Q72" i="1"/>
  <c r="K80" i="1"/>
  <c r="L80" i="1" s="1"/>
  <c r="N80" i="1" s="1"/>
  <c r="K72" i="1"/>
  <c r="L72" i="1" s="1"/>
  <c r="N72" i="1" s="1"/>
  <c r="K65" i="1"/>
  <c r="L65" i="1" s="1"/>
  <c r="N65" i="1" s="1"/>
  <c r="K70" i="1"/>
  <c r="L70" i="1" s="1"/>
  <c r="N70" i="1" s="1"/>
  <c r="K73" i="1"/>
  <c r="L73" i="1" s="1"/>
  <c r="N73" i="1" s="1"/>
  <c r="N74" i="1"/>
  <c r="Q63" i="1"/>
  <c r="Q65" i="1"/>
  <c r="Q73" i="1"/>
  <c r="Q80" i="1"/>
  <c r="Q70" i="1"/>
  <c r="K77" i="1"/>
  <c r="L77" i="1" s="1"/>
  <c r="N77" i="1" s="1"/>
  <c r="Q77" i="1"/>
  <c r="K79" i="1"/>
  <c r="L79" i="1" s="1"/>
  <c r="N79" i="1" s="1"/>
  <c r="Q74" i="1"/>
  <c r="Q78" i="1"/>
  <c r="K67" i="1"/>
  <c r="L67" i="1" s="1"/>
  <c r="N67" i="1" s="1"/>
  <c r="Q79" i="1"/>
  <c r="J42" i="1"/>
  <c r="K42" i="1" s="1"/>
  <c r="O42" i="1"/>
  <c r="P42" i="1"/>
  <c r="I43" i="1"/>
  <c r="J43" i="1"/>
  <c r="M43" i="1"/>
  <c r="O43" i="1"/>
  <c r="P43" i="1"/>
  <c r="I44" i="1"/>
  <c r="J44" i="1"/>
  <c r="M44" i="1"/>
  <c r="O44" i="1"/>
  <c r="P44" i="1"/>
  <c r="I45" i="1"/>
  <c r="J45" i="1"/>
  <c r="M45" i="1"/>
  <c r="O45" i="1"/>
  <c r="P45" i="1"/>
  <c r="I46" i="1"/>
  <c r="J46" i="1"/>
  <c r="M46" i="1"/>
  <c r="O46" i="1"/>
  <c r="P46" i="1"/>
  <c r="T47" i="1"/>
  <c r="J48" i="1"/>
  <c r="I49" i="1"/>
  <c r="J49" i="1"/>
  <c r="M49" i="1"/>
  <c r="O49" i="1"/>
  <c r="P49" i="1"/>
  <c r="I50" i="1"/>
  <c r="J50" i="1"/>
  <c r="M50" i="1"/>
  <c r="O50" i="1"/>
  <c r="P50" i="1"/>
  <c r="I51" i="1"/>
  <c r="J51" i="1"/>
  <c r="M51" i="1"/>
  <c r="O51" i="1"/>
  <c r="P51" i="1"/>
  <c r="I52" i="1"/>
  <c r="J52" i="1"/>
  <c r="M52" i="1"/>
  <c r="O52" i="1"/>
  <c r="P52" i="1"/>
  <c r="I53" i="1"/>
  <c r="J53" i="1"/>
  <c r="M53" i="1"/>
  <c r="O53" i="1"/>
  <c r="P53" i="1"/>
  <c r="T54" i="1"/>
  <c r="J56" i="1"/>
  <c r="M56" i="1"/>
  <c r="O56" i="1"/>
  <c r="P56" i="1"/>
  <c r="J57" i="1"/>
  <c r="M57" i="1"/>
  <c r="O57" i="1"/>
  <c r="P57" i="1"/>
  <c r="J58" i="1"/>
  <c r="M58" i="1"/>
  <c r="O58" i="1"/>
  <c r="P58" i="1"/>
  <c r="J59" i="1"/>
  <c r="M59" i="1"/>
  <c r="O59" i="1"/>
  <c r="P59" i="1"/>
  <c r="J60" i="1"/>
  <c r="M60" i="1"/>
  <c r="P60" i="1"/>
  <c r="Q60" i="1" s="1"/>
  <c r="K43" i="1" l="1"/>
  <c r="Q68" i="1"/>
  <c r="R68" i="1" s="1"/>
  <c r="Q82" i="1"/>
  <c r="R82" i="1" s="1"/>
  <c r="Q75" i="1"/>
  <c r="R75" i="1" s="1"/>
  <c r="N75" i="1"/>
  <c r="N82" i="1"/>
  <c r="N68" i="1"/>
  <c r="K59" i="1"/>
  <c r="L59" i="1" s="1"/>
  <c r="N59" i="1" s="1"/>
  <c r="Q53" i="1"/>
  <c r="K46" i="1"/>
  <c r="L46" i="1" s="1"/>
  <c r="N46" i="1" s="1"/>
  <c r="Q59" i="1"/>
  <c r="Q56" i="1"/>
  <c r="Q57" i="1"/>
  <c r="K51" i="1"/>
  <c r="L51" i="1" s="1"/>
  <c r="N51" i="1" s="1"/>
  <c r="K44" i="1"/>
  <c r="L44" i="1" s="1"/>
  <c r="N44" i="1" s="1"/>
  <c r="Q50" i="1"/>
  <c r="Q46" i="1"/>
  <c r="K56" i="1"/>
  <c r="L56" i="1" s="1"/>
  <c r="N56" i="1" s="1"/>
  <c r="K57" i="1"/>
  <c r="L57" i="1" s="1"/>
  <c r="N57" i="1" s="1"/>
  <c r="Q52" i="1"/>
  <c r="K45" i="1"/>
  <c r="L45" i="1" s="1"/>
  <c r="N45" i="1" s="1"/>
  <c r="L42" i="1"/>
  <c r="N42" i="1" s="1"/>
  <c r="K52" i="1"/>
  <c r="L52" i="1" s="1"/>
  <c r="N52" i="1" s="1"/>
  <c r="K49" i="1"/>
  <c r="L49" i="1" s="1"/>
  <c r="N49" i="1" s="1"/>
  <c r="Q45" i="1"/>
  <c r="Q44" i="1"/>
  <c r="Q42" i="1"/>
  <c r="K58" i="1"/>
  <c r="L58" i="1" s="1"/>
  <c r="N58" i="1" s="1"/>
  <c r="Q49" i="1"/>
  <c r="Q43" i="1"/>
  <c r="Q58" i="1"/>
  <c r="Q51" i="1"/>
  <c r="K50" i="1"/>
  <c r="L50" i="1" s="1"/>
  <c r="N50" i="1" s="1"/>
  <c r="L43" i="1"/>
  <c r="N43" i="1" s="1"/>
  <c r="K53" i="1"/>
  <c r="L53" i="1" s="1"/>
  <c r="N53" i="1" s="1"/>
  <c r="S68" i="1" l="1"/>
  <c r="U68" i="1" s="1"/>
  <c r="S82" i="1"/>
  <c r="U82" i="1" s="1"/>
  <c r="S75" i="1"/>
  <c r="U75" i="1" s="1"/>
  <c r="Q61" i="1"/>
  <c r="R61" i="1" s="1"/>
  <c r="N54" i="1"/>
  <c r="N61" i="1"/>
  <c r="Q54" i="1"/>
  <c r="R54" i="1" s="1"/>
  <c r="Q47" i="1"/>
  <c r="R47" i="1" s="1"/>
  <c r="N47" i="1"/>
  <c r="S61" i="1" l="1"/>
  <c r="U61" i="1" s="1"/>
  <c r="S54" i="1"/>
  <c r="U54" i="1" s="1"/>
  <c r="S47" i="1"/>
  <c r="U47" i="1" s="1"/>
  <c r="U40" i="1" l="1"/>
  <c r="V40" i="1" s="1"/>
  <c r="E12" i="1"/>
  <c r="E13" i="1" l="1"/>
  <c r="E18" i="1"/>
  <c r="E15" i="1"/>
  <c r="E23" i="1"/>
  <c r="E19" i="1"/>
  <c r="E17" i="1"/>
  <c r="E22" i="1"/>
  <c r="E14" i="1"/>
  <c r="E21" i="1"/>
  <c r="E20" i="1"/>
  <c r="E16" i="1"/>
  <c r="E24" i="1" l="1"/>
  <c r="H24" i="1" s="1"/>
</calcChain>
</file>

<file path=xl/sharedStrings.xml><?xml version="1.0" encoding="utf-8"?>
<sst xmlns="http://schemas.openxmlformats.org/spreadsheetml/2006/main" count="121" uniqueCount="101">
  <si>
    <t>休日</t>
    <rPh sb="0" eb="2">
      <t>キュウジツ</t>
    </rPh>
    <phoneticPr fontId="2"/>
  </si>
  <si>
    <t>土曜</t>
    <rPh sb="0" eb="2">
      <t>ドヨウ</t>
    </rPh>
    <phoneticPr fontId="2"/>
  </si>
  <si>
    <t>平日</t>
    <phoneticPr fontId="2"/>
  </si>
  <si>
    <t>計</t>
    <rPh sb="0" eb="1">
      <t>ケイ</t>
    </rPh>
    <phoneticPr fontId="2"/>
  </si>
  <si>
    <t>(１円未満切捨)</t>
    <rPh sb="2" eb="3">
      <t>エン</t>
    </rPh>
    <rPh sb="3" eb="5">
      <t>ミマン</t>
    </rPh>
    <rPh sb="5" eb="7">
      <t>キリス</t>
    </rPh>
    <phoneticPr fontId="2"/>
  </si>
  <si>
    <t>=⑩</t>
    <phoneticPr fontId="2"/>
  </si>
  <si>
    <t>⑨</t>
    <phoneticPr fontId="2"/>
  </si>
  <si>
    <t>=⑧</t>
    <phoneticPr fontId="2"/>
  </si>
  <si>
    <t>c</t>
    <phoneticPr fontId="2"/>
  </si>
  <si>
    <t>= b</t>
    <phoneticPr fontId="2"/>
  </si>
  <si>
    <t>⑦</t>
    <phoneticPr fontId="2"/>
  </si>
  <si>
    <t>⑥</t>
    <phoneticPr fontId="2"/>
  </si>
  <si>
    <t>= a</t>
    <phoneticPr fontId="2"/>
  </si>
  <si>
    <t>⑤</t>
    <phoneticPr fontId="2"/>
  </si>
  <si>
    <t>=④</t>
    <phoneticPr fontId="2"/>
  </si>
  <si>
    <t>=③</t>
    <phoneticPr fontId="2"/>
  </si>
  <si>
    <t>②</t>
    <phoneticPr fontId="2"/>
  </si>
  <si>
    <t>①</t>
    <phoneticPr fontId="2"/>
  </si>
  <si>
    <t>⑩/12=⑪</t>
    <phoneticPr fontId="2"/>
  </si>
  <si>
    <t>⑧*⑨</t>
    <phoneticPr fontId="2"/>
  </si>
  <si>
    <r>
      <t>a+b</t>
    </r>
    <r>
      <rPr>
        <sz val="12"/>
        <rFont val="ＭＳ 明朝"/>
        <family val="1"/>
        <charset val="128"/>
      </rPr>
      <t>+</t>
    </r>
    <r>
      <rPr>
        <sz val="12"/>
        <rFont val="ＭＳ 明朝"/>
        <family val="1"/>
      </rPr>
      <t>c</t>
    </r>
    <phoneticPr fontId="2"/>
  </si>
  <si>
    <r>
      <t>⑥*</t>
    </r>
    <r>
      <rPr>
        <sz val="12"/>
        <rFont val="ＭＳ 明朝"/>
        <family val="1"/>
        <charset val="128"/>
      </rPr>
      <t>(⑦/10)</t>
    </r>
    <phoneticPr fontId="2"/>
  </si>
  <si>
    <t>単価</t>
    <rPh sb="0" eb="2">
      <t>タンカ</t>
    </rPh>
    <phoneticPr fontId="2"/>
  </si>
  <si>
    <t>④*⑤</t>
    <phoneticPr fontId="2"/>
  </si>
  <si>
    <t>③/30</t>
    <phoneticPr fontId="2"/>
  </si>
  <si>
    <t>②-①</t>
    <phoneticPr fontId="2"/>
  </si>
  <si>
    <t>あたり</t>
    <phoneticPr fontId="2"/>
  </si>
  <si>
    <t>距離</t>
    <rPh sb="0" eb="2">
      <t>キョリ</t>
    </rPh>
    <phoneticPr fontId="2"/>
  </si>
  <si>
    <t>時分</t>
  </si>
  <si>
    <t>終了</t>
    <rPh sb="0" eb="2">
      <t>シュウリョウ</t>
    </rPh>
    <phoneticPr fontId="2"/>
  </si>
  <si>
    <t>開始</t>
    <rPh sb="0" eb="2">
      <t>カイシ</t>
    </rPh>
    <phoneticPr fontId="2"/>
  </si>
  <si>
    <t>時刻</t>
    <rPh sb="0" eb="2">
      <t>ジコク</t>
    </rPh>
    <phoneticPr fontId="2"/>
  </si>
  <si>
    <t>月額</t>
    <rPh sb="0" eb="1">
      <t>ゲツ</t>
    </rPh>
    <phoneticPr fontId="2"/>
  </si>
  <si>
    <t>年計</t>
    <rPh sb="0" eb="1">
      <t>ネン</t>
    </rPh>
    <rPh sb="1" eb="2">
      <t>ケイ</t>
    </rPh>
    <phoneticPr fontId="2"/>
  </si>
  <si>
    <r>
      <t>1</t>
    </r>
    <r>
      <rPr>
        <sz val="12"/>
        <rFont val="ＭＳ 明朝"/>
        <family val="1"/>
        <charset val="128"/>
      </rPr>
      <t>0km</t>
    </r>
    <phoneticPr fontId="2"/>
  </si>
  <si>
    <t>走行</t>
    <rPh sb="0" eb="2">
      <t>ソウコウ</t>
    </rPh>
    <phoneticPr fontId="2"/>
  </si>
  <si>
    <t>単位</t>
    <phoneticPr fontId="2"/>
  </si>
  <si>
    <t>作業</t>
  </si>
  <si>
    <t>作業時刻</t>
    <rPh sb="0" eb="2">
      <t>サギョウ</t>
    </rPh>
    <rPh sb="2" eb="4">
      <t>ジコク</t>
    </rPh>
    <phoneticPr fontId="2"/>
  </si>
  <si>
    <t>帰局</t>
    <rPh sb="0" eb="1">
      <t>カエ</t>
    </rPh>
    <rPh sb="1" eb="2">
      <t>キョク</t>
    </rPh>
    <phoneticPr fontId="2"/>
  </si>
  <si>
    <t>出発</t>
    <rPh sb="0" eb="2">
      <t>シュッパツ</t>
    </rPh>
    <phoneticPr fontId="2"/>
  </si>
  <si>
    <t>便名</t>
    <rPh sb="0" eb="1">
      <t>ビン</t>
    </rPh>
    <rPh sb="1" eb="2">
      <t>メイ</t>
    </rPh>
    <phoneticPr fontId="2"/>
  </si>
  <si>
    <t>曜日</t>
    <phoneticPr fontId="2"/>
  </si>
  <si>
    <t>区</t>
    <rPh sb="0" eb="1">
      <t>ク</t>
    </rPh>
    <phoneticPr fontId="2"/>
  </si>
  <si>
    <t>委託業者</t>
    <rPh sb="0" eb="2">
      <t>イタク</t>
    </rPh>
    <rPh sb="2" eb="4">
      <t>ギョウシャ</t>
    </rPh>
    <phoneticPr fontId="2"/>
  </si>
  <si>
    <t>(税抜きの支払上限額)</t>
    <phoneticPr fontId="2"/>
  </si>
  <si>
    <t>日数</t>
    <rPh sb="0" eb="2">
      <t>ニッスウ</t>
    </rPh>
    <phoneticPr fontId="2"/>
  </si>
  <si>
    <t>車両費</t>
    <rPh sb="0" eb="2">
      <t>シャリョウ</t>
    </rPh>
    <rPh sb="2" eb="3">
      <t>ヒ</t>
    </rPh>
    <phoneticPr fontId="2"/>
  </si>
  <si>
    <t>距離加算額</t>
    <rPh sb="0" eb="2">
      <t>キョリ</t>
    </rPh>
    <rPh sb="2" eb="4">
      <t>カサン</t>
    </rPh>
    <rPh sb="4" eb="5">
      <t>ガク</t>
    </rPh>
    <phoneticPr fontId="2"/>
  </si>
  <si>
    <t>基本額</t>
    <rPh sb="0" eb="2">
      <t>キホン</t>
    </rPh>
    <rPh sb="2" eb="3">
      <t>ガク</t>
    </rPh>
    <phoneticPr fontId="2"/>
  </si>
  <si>
    <t>落札基準額</t>
    <rPh sb="0" eb="2">
      <t>ラクサツ</t>
    </rPh>
    <rPh sb="2" eb="4">
      <t>キジュン</t>
    </rPh>
    <rPh sb="4" eb="5">
      <t>ガク</t>
    </rPh>
    <phoneticPr fontId="2"/>
  </si>
  <si>
    <t>執行</t>
  </si>
  <si>
    <t>日額</t>
    <rPh sb="0" eb="1">
      <t>ニチ</t>
    </rPh>
    <rPh sb="1" eb="2">
      <t>ガク</t>
    </rPh>
    <phoneticPr fontId="2"/>
  </si>
  <si>
    <t>基礎データ</t>
    <rPh sb="0" eb="2">
      <t>キソ</t>
    </rPh>
    <phoneticPr fontId="2"/>
  </si>
  <si>
    <t>月～木</t>
    <rPh sb="0" eb="1">
      <t>ゲツ</t>
    </rPh>
    <rPh sb="2" eb="3">
      <t>モク</t>
    </rPh>
    <phoneticPr fontId="2"/>
  </si>
  <si>
    <t>金曜</t>
    <rPh sb="0" eb="2">
      <t>キンヨウ</t>
    </rPh>
    <phoneticPr fontId="2"/>
  </si>
  <si>
    <t>平日</t>
    <rPh sb="0" eb="2">
      <t>ヘイジツ</t>
    </rPh>
    <phoneticPr fontId="2"/>
  </si>
  <si>
    <t>10kmあたり</t>
    <phoneticPr fontId="2"/>
  </si>
  <si>
    <t>30分あたり</t>
    <phoneticPr fontId="2"/>
  </si>
  <si>
    <t>１日１両あたり</t>
    <rPh sb="1" eb="2">
      <t>ニチ</t>
    </rPh>
    <rPh sb="3" eb="4">
      <t>リョウ</t>
    </rPh>
    <phoneticPr fontId="2"/>
  </si>
  <si>
    <t>走行距離</t>
    <rPh sb="0" eb="2">
      <t>ソウコウ</t>
    </rPh>
    <rPh sb="2" eb="4">
      <t>キョリ</t>
    </rPh>
    <phoneticPr fontId="2"/>
  </si>
  <si>
    <t>車両運行時間</t>
    <rPh sb="0" eb="2">
      <t>シャリョウ</t>
    </rPh>
    <rPh sb="2" eb="4">
      <t>ウンコウ</t>
    </rPh>
    <rPh sb="4" eb="6">
      <t>ジカン</t>
    </rPh>
    <phoneticPr fontId="2"/>
  </si>
  <si>
    <t>③車両費</t>
    <rPh sb="1" eb="3">
      <t>シャリョウ</t>
    </rPh>
    <rPh sb="3" eb="4">
      <t>ヒ</t>
    </rPh>
    <phoneticPr fontId="2"/>
  </si>
  <si>
    <t>②距離加算額</t>
    <rPh sb="1" eb="3">
      <t>キョリ</t>
    </rPh>
    <rPh sb="3" eb="5">
      <t>カサン</t>
    </rPh>
    <rPh sb="5" eb="6">
      <t>ガク</t>
    </rPh>
    <phoneticPr fontId="2"/>
  </si>
  <si>
    <t>①基本額</t>
    <rPh sb="1" eb="3">
      <t>キホン</t>
    </rPh>
    <rPh sb="3" eb="4">
      <t>ガク</t>
    </rPh>
    <phoneticPr fontId="2"/>
  </si>
  <si>
    <t>帰局後</t>
    <rPh sb="0" eb="1">
      <t>カエ</t>
    </rPh>
    <rPh sb="1" eb="2">
      <t>キョク</t>
    </rPh>
    <rPh sb="2" eb="3">
      <t>ゴ</t>
    </rPh>
    <phoneticPr fontId="2"/>
  </si>
  <si>
    <t>出発前</t>
    <rPh sb="0" eb="2">
      <t>シュッパツ</t>
    </rPh>
    <rPh sb="2" eb="3">
      <t>マエ</t>
    </rPh>
    <phoneticPr fontId="2"/>
  </si>
  <si>
    <t>執行日数</t>
    <rPh sb="0" eb="2">
      <t>シッコウ</t>
    </rPh>
    <rPh sb="2" eb="4">
      <t>ニッスウ</t>
    </rPh>
    <phoneticPr fontId="2"/>
  </si>
  <si>
    <t>【算出基準額】</t>
    <rPh sb="1" eb="3">
      <t>サンシュツ</t>
    </rPh>
    <rPh sb="3" eb="5">
      <t>キジュン</t>
    </rPh>
    <rPh sb="5" eb="6">
      <t>ガク</t>
    </rPh>
    <phoneticPr fontId="2"/>
  </si>
  <si>
    <t>整理時間</t>
    <rPh sb="0" eb="2">
      <t>セイリ</t>
    </rPh>
    <rPh sb="2" eb="4">
      <t>ジカン</t>
    </rPh>
    <phoneticPr fontId="2"/>
  </si>
  <si>
    <t>⑩*(⑫/⑬)=⑭</t>
    <phoneticPr fontId="2"/>
  </si>
  <si>
    <t>⑬</t>
    <phoneticPr fontId="2"/>
  </si>
  <si>
    <t>⑫</t>
    <phoneticPr fontId="2"/>
  </si>
  <si>
    <t>支払上限額)</t>
    <rPh sb="0" eb="2">
      <t>シハラ</t>
    </rPh>
    <phoneticPr fontId="2"/>
  </si>
  <si>
    <t>(税込みの</t>
    <rPh sb="2" eb="3">
      <t>コ</t>
    </rPh>
    <phoneticPr fontId="2"/>
  </si>
  <si>
    <t>(税抜きの</t>
    <phoneticPr fontId="2"/>
  </si>
  <si>
    <t>年月</t>
    <rPh sb="0" eb="1">
      <t>ネン</t>
    </rPh>
    <rPh sb="1" eb="2">
      <t>ツキ</t>
    </rPh>
    <phoneticPr fontId="2"/>
  </si>
  <si>
    <t>入札実施時に使用</t>
    <rPh sb="0" eb="2">
      <t>ニュウサツ</t>
    </rPh>
    <rPh sb="2" eb="4">
      <t>ジッシ</t>
    </rPh>
    <rPh sb="4" eb="5">
      <t>ジ</t>
    </rPh>
    <rPh sb="6" eb="8">
      <t>シヨウ</t>
    </rPh>
    <phoneticPr fontId="2"/>
  </si>
  <si>
    <t>各月総日数</t>
    <rPh sb="0" eb="1">
      <t>カク</t>
    </rPh>
    <rPh sb="1" eb="2">
      <t>ツキ</t>
    </rPh>
    <rPh sb="2" eb="3">
      <t>ソウ</t>
    </rPh>
    <rPh sb="3" eb="5">
      <t>ニッスウ</t>
    </rPh>
    <phoneticPr fontId="2"/>
  </si>
  <si>
    <t>委託日数</t>
    <rPh sb="0" eb="2">
      <t>イタク</t>
    </rPh>
    <rPh sb="2" eb="4">
      <t>ニッスウ</t>
    </rPh>
    <phoneticPr fontId="2"/>
  </si>
  <si>
    <t>局名</t>
    <rPh sb="0" eb="1">
      <t>キョク</t>
    </rPh>
    <rPh sb="1" eb="2">
      <t>メイ</t>
    </rPh>
    <phoneticPr fontId="2"/>
  </si>
  <si>
    <t>局名</t>
    <rPh sb="0" eb="1">
      <t>キョク</t>
    </rPh>
    <rPh sb="1" eb="2">
      <t>メイ</t>
    </rPh>
    <phoneticPr fontId="2"/>
  </si>
  <si>
    <t>算出内訳調書</t>
    <rPh sb="0" eb="2">
      <t>サンシュツ</t>
    </rPh>
    <rPh sb="2" eb="4">
      <t>ウチワケ</t>
    </rPh>
    <rPh sb="4" eb="6">
      <t>チョウショ</t>
    </rPh>
    <phoneticPr fontId="2"/>
  </si>
  <si>
    <t>⑭*1.1=⑮</t>
    <phoneticPr fontId="2"/>
  </si>
  <si>
    <t>円</t>
    <rPh sb="0" eb="1">
      <t>エン</t>
    </rPh>
    <phoneticPr fontId="2"/>
  </si>
  <si>
    <t>2026年 4月</t>
    <rPh sb="4" eb="5">
      <t>ネン</t>
    </rPh>
    <rPh sb="7" eb="8">
      <t>ガツ</t>
    </rPh>
    <phoneticPr fontId="2"/>
  </si>
  <si>
    <t xml:space="preserve">    　 6月</t>
    <rPh sb="7" eb="8">
      <t>ガツ</t>
    </rPh>
    <phoneticPr fontId="2"/>
  </si>
  <si>
    <t xml:space="preserve">    　 7月</t>
    <rPh sb="7" eb="8">
      <t>ガツ</t>
    </rPh>
    <phoneticPr fontId="2"/>
  </si>
  <si>
    <t xml:space="preserve">  　   8月</t>
    <rPh sb="7" eb="8">
      <t>ガツ</t>
    </rPh>
    <phoneticPr fontId="2"/>
  </si>
  <si>
    <t xml:space="preserve">  　   9月</t>
    <rPh sb="7" eb="8">
      <t>ガツ</t>
    </rPh>
    <phoneticPr fontId="2"/>
  </si>
  <si>
    <t xml:space="preserve">    　10月</t>
    <rPh sb="7" eb="8">
      <t>ガツ</t>
    </rPh>
    <phoneticPr fontId="2"/>
  </si>
  <si>
    <t xml:space="preserve">    　11月</t>
    <rPh sb="7" eb="8">
      <t>ガツ</t>
    </rPh>
    <phoneticPr fontId="2"/>
  </si>
  <si>
    <t xml:space="preserve">    　12月</t>
    <rPh sb="7" eb="8">
      <t>ガツ</t>
    </rPh>
    <phoneticPr fontId="2"/>
  </si>
  <si>
    <t xml:space="preserve">  　   2月</t>
    <rPh sb="7" eb="8">
      <t>ガツ</t>
    </rPh>
    <phoneticPr fontId="2"/>
  </si>
  <si>
    <t xml:space="preserve">  　   3月</t>
    <rPh sb="7" eb="8">
      <t>ガツ</t>
    </rPh>
    <phoneticPr fontId="2"/>
  </si>
  <si>
    <t>2027年 1月</t>
    <rPh sb="4" eb="5">
      <t>ネン</t>
    </rPh>
    <rPh sb="7" eb="8">
      <t>ガツ</t>
    </rPh>
    <phoneticPr fontId="2"/>
  </si>
  <si>
    <t xml:space="preserve">    　 5月</t>
    <rPh sb="7" eb="8">
      <t>ガツ</t>
    </rPh>
    <phoneticPr fontId="2"/>
  </si>
  <si>
    <t>特集</t>
    <rPh sb="0" eb="2">
      <t>トクシュウ</t>
    </rPh>
    <phoneticPr fontId="2"/>
  </si>
  <si>
    <t>昭和</t>
    <rPh sb="0" eb="2">
      <t>ショウワ</t>
    </rPh>
    <phoneticPr fontId="2"/>
  </si>
  <si>
    <t>落札基準額</t>
    <rPh sb="0" eb="5">
      <t>ラクサツキジュンガク</t>
    </rPh>
    <phoneticPr fontId="2"/>
  </si>
  <si>
    <t>予定価格</t>
    <rPh sb="0" eb="4">
      <t>ヨテイカカク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</si>
</sst>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;;;"/>
    <numFmt numFmtId="177" formatCode="#,##0_);[Red]\(#,##0\)"/>
  </numFmts>
  <fonts count="11" x14ac:knownFonts="1">
    <font>
      <sz val="12"/>
      <name val="Arial"/>
      <family val="2"/>
    </font>
    <font>
      <sz val="12"/>
      <name val="ＭＳ 明朝"/>
      <family val="1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36"/>
      <name val="HG創英角ｺﾞｼｯｸUB"/>
      <family val="3"/>
      <charset val="128"/>
    </font>
    <font>
      <sz val="18"/>
      <name val="ＭＳ Ｐゴシック"/>
      <family val="3"/>
      <charset val="128"/>
      <scheme val="minor"/>
    </font>
    <font>
      <sz val="36"/>
      <name val="HGP創英角ｺﾞｼｯｸUB"/>
      <family val="3"/>
      <charset val="128"/>
    </font>
    <font>
      <sz val="12"/>
      <color theme="0" tint="-0.249977111117893"/>
      <name val="ＭＳ 明朝"/>
      <family val="1"/>
    </font>
    <font>
      <sz val="12"/>
      <color theme="1"/>
      <name val="ＭＳ 明朝"/>
      <family val="1"/>
    </font>
    <font>
      <sz val="1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46">
    <xf numFmtId="0" fontId="0" fillId="0" borderId="0" xfId="0"/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vertical="center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177" fontId="1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vertical="center"/>
    </xf>
    <xf numFmtId="3" fontId="1" fillId="0" borderId="4" xfId="0" applyNumberFormat="1" applyFont="1" applyFill="1" applyBorder="1" applyAlignment="1">
      <alignment vertical="center"/>
    </xf>
    <xf numFmtId="0" fontId="1" fillId="0" borderId="4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vertical="center"/>
    </xf>
    <xf numFmtId="0" fontId="3" fillId="0" borderId="4" xfId="0" applyNumberFormat="1" applyFont="1" applyBorder="1" applyAlignment="1" applyProtection="1">
      <alignment horizontal="center" vertical="center"/>
      <protection locked="0"/>
    </xf>
    <xf numFmtId="177" fontId="1" fillId="0" borderId="4" xfId="0" applyNumberFormat="1" applyFont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0" fontId="1" fillId="4" borderId="6" xfId="0" applyNumberFormat="1" applyFont="1" applyFill="1" applyBorder="1" applyAlignment="1">
      <alignment horizontal="center" vertical="center"/>
    </xf>
    <xf numFmtId="20" fontId="1" fillId="4" borderId="6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6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quotePrefix="1" applyNumberFormat="1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quotePrefix="1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4" fillId="0" borderId="2" xfId="0" quotePrefix="1" applyNumberFormat="1" applyFont="1" applyBorder="1" applyAlignment="1">
      <alignment horizontal="center" vertical="center"/>
    </xf>
    <xf numFmtId="0" fontId="1" fillId="0" borderId="2" xfId="0" quotePrefix="1" applyNumberFormat="1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center"/>
    </xf>
    <xf numFmtId="0" fontId="1" fillId="0" borderId="9" xfId="0" applyNumberFormat="1" applyFont="1" applyBorder="1" applyAlignment="1">
      <alignment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Continuous" vertical="center"/>
    </xf>
    <xf numFmtId="0" fontId="1" fillId="0" borderId="11" xfId="0" applyNumberFormat="1" applyFont="1" applyBorder="1" applyAlignment="1">
      <alignment horizontal="centerContinuous" vertical="center"/>
    </xf>
    <xf numFmtId="0" fontId="1" fillId="0" borderId="8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1" fillId="0" borderId="4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vertical="center"/>
    </xf>
    <xf numFmtId="0" fontId="1" fillId="0" borderId="16" xfId="0" applyNumberFormat="1" applyFont="1" applyBorder="1" applyAlignment="1">
      <alignment vertical="center"/>
    </xf>
    <xf numFmtId="0" fontId="1" fillId="6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7" borderId="12" xfId="0" applyNumberFormat="1" applyFont="1" applyFill="1" applyBorder="1" applyAlignment="1">
      <alignment horizontal="center"/>
    </xf>
    <xf numFmtId="0" fontId="1" fillId="7" borderId="16" xfId="0" applyNumberFormat="1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6" xfId="0" applyNumberFormat="1" applyFont="1" applyBorder="1" applyAlignment="1"/>
    <xf numFmtId="0" fontId="1" fillId="0" borderId="9" xfId="0" applyNumberFormat="1" applyFont="1" applyBorder="1" applyAlignment="1"/>
    <xf numFmtId="0" fontId="1" fillId="0" borderId="11" xfId="0" applyNumberFormat="1" applyFont="1" applyBorder="1" applyAlignment="1"/>
    <xf numFmtId="0" fontId="1" fillId="0" borderId="0" xfId="0" applyNumberFormat="1" applyFont="1" applyBorder="1" applyAlignment="1"/>
    <xf numFmtId="0" fontId="1" fillId="0" borderId="14" xfId="0" applyNumberFormat="1" applyFont="1" applyBorder="1" applyAlignment="1"/>
    <xf numFmtId="0" fontId="1" fillId="0" borderId="13" xfId="0" applyNumberFormat="1" applyFont="1" applyBorder="1" applyAlignment="1"/>
    <xf numFmtId="0" fontId="1" fillId="0" borderId="15" xfId="0" applyNumberFormat="1" applyFont="1" applyBorder="1" applyAlignment="1"/>
    <xf numFmtId="0" fontId="1" fillId="0" borderId="5" xfId="0" applyNumberFormat="1" applyFont="1" applyBorder="1" applyAlignment="1"/>
    <xf numFmtId="0" fontId="1" fillId="0" borderId="7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9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1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9" fillId="0" borderId="7" xfId="0" applyNumberFormat="1" applyFont="1" applyBorder="1" applyAlignment="1">
      <alignment horizontal="center" vertical="center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1" fillId="0" borderId="12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8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5" fillId="0" borderId="19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19" xfId="0" applyNumberFormat="1" applyFont="1" applyBorder="1" applyAlignment="1">
      <alignment horizontal="center" vertical="center" shrinkToFit="1"/>
    </xf>
    <xf numFmtId="0" fontId="5" fillId="0" borderId="18" xfId="0" applyNumberFormat="1" applyFont="1" applyBorder="1" applyAlignment="1">
      <alignment horizontal="center" vertical="center" shrinkToFit="1"/>
    </xf>
    <xf numFmtId="0" fontId="5" fillId="0" borderId="17" xfId="0" applyNumberFormat="1" applyFont="1" applyBorder="1" applyAlignment="1">
      <alignment horizontal="center" vertical="center" shrinkToFit="1"/>
    </xf>
    <xf numFmtId="0" fontId="1" fillId="0" borderId="11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3" fontId="9" fillId="0" borderId="7" xfId="0" applyNumberFormat="1" applyFont="1" applyFill="1" applyBorder="1" applyAlignment="1">
      <alignment vertical="center"/>
    </xf>
    <xf numFmtId="3" fontId="9" fillId="0" borderId="6" xfId="0" applyNumberFormat="1" applyFont="1" applyFill="1" applyBorder="1" applyAlignment="1">
      <alignment vertical="center"/>
    </xf>
    <xf numFmtId="3" fontId="9" fillId="0" borderId="5" xfId="0" applyNumberFormat="1" applyFont="1" applyFill="1" applyBorder="1" applyAlignment="1">
      <alignment vertical="center"/>
    </xf>
    <xf numFmtId="3" fontId="1" fillId="0" borderId="7" xfId="0" applyNumberFormat="1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3" fontId="8" fillId="9" borderId="7" xfId="0" applyNumberFormat="1" applyFont="1" applyFill="1" applyBorder="1" applyAlignment="1">
      <alignment vertical="center"/>
    </xf>
    <xf numFmtId="3" fontId="8" fillId="9" borderId="6" xfId="0" applyNumberFormat="1" applyFont="1" applyFill="1" applyBorder="1" applyAlignment="1">
      <alignment vertical="center"/>
    </xf>
    <xf numFmtId="3" fontId="8" fillId="9" borderId="5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1" fillId="4" borderId="7" xfId="0" applyNumberFormat="1" applyFont="1" applyFill="1" applyBorder="1" applyAlignment="1">
      <alignment vertical="center"/>
    </xf>
    <xf numFmtId="3" fontId="1" fillId="4" borderId="6" xfId="0" applyNumberFormat="1" applyFont="1" applyFill="1" applyBorder="1" applyAlignment="1">
      <alignment vertical="center"/>
    </xf>
    <xf numFmtId="3" fontId="1" fillId="4" borderId="5" xfId="0" applyNumberFormat="1" applyFont="1" applyFill="1" applyBorder="1" applyAlignment="1">
      <alignment vertical="center"/>
    </xf>
    <xf numFmtId="0" fontId="9" fillId="0" borderId="7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8"/>
  <sheetViews>
    <sheetView showGridLines="0" showZeros="0" tabSelected="1" view="pageBreakPreview" zoomScale="70" zoomScaleNormal="60" zoomScaleSheetLayoutView="70" workbookViewId="0">
      <selection activeCell="M16" sqref="M16"/>
    </sheetView>
  </sheetViews>
  <sheetFormatPr defaultColWidth="10.69140625" defaultRowHeight="14" x14ac:dyDescent="0.2"/>
  <cols>
    <col min="1" max="1" width="10.69140625" style="1" bestFit="1" customWidth="1"/>
    <col min="2" max="2" width="15.84375" style="1" bestFit="1" customWidth="1"/>
    <col min="3" max="3" width="6" style="1" bestFit="1" customWidth="1"/>
    <col min="4" max="4" width="5.84375" style="1" bestFit="1" customWidth="1"/>
    <col min="5" max="5" width="6" style="1" bestFit="1" customWidth="1"/>
    <col min="6" max="7" width="6.84375" style="1" bestFit="1" customWidth="1"/>
    <col min="8" max="8" width="5.84375" style="1" customWidth="1"/>
    <col min="9" max="9" width="6.765625" style="1" customWidth="1"/>
    <col min="10" max="10" width="7" style="1" bestFit="1" customWidth="1"/>
    <col min="11" max="11" width="6.84375" style="2" bestFit="1" customWidth="1"/>
    <col min="12" max="12" width="6.84375" style="1" bestFit="1" customWidth="1"/>
    <col min="13" max="13" width="7" style="1" bestFit="1" customWidth="1"/>
    <col min="14" max="14" width="11.4609375" style="1" customWidth="1"/>
    <col min="15" max="15" width="6.765625" style="1" customWidth="1"/>
    <col min="16" max="16" width="7.84375" style="1" bestFit="1" customWidth="1"/>
    <col min="17" max="17" width="11.53515625" style="1" customWidth="1"/>
    <col min="18" max="18" width="7.84375" style="1" bestFit="1" customWidth="1"/>
    <col min="19" max="19" width="9.53515625" style="1" bestFit="1" customWidth="1"/>
    <col min="20" max="20" width="6.07421875" style="1" bestFit="1" customWidth="1"/>
    <col min="21" max="21" width="14.3046875" style="1" customWidth="1"/>
    <col min="22" max="22" width="14.3046875" style="1" bestFit="1" customWidth="1"/>
    <col min="23" max="16384" width="10.69140625" style="1"/>
  </cols>
  <sheetData>
    <row r="1" spans="1:22" x14ac:dyDescent="0.2">
      <c r="C1" s="111" t="s">
        <v>82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S1" s="142"/>
      <c r="T1" s="142"/>
      <c r="U1" s="142"/>
      <c r="V1" s="142"/>
    </row>
    <row r="2" spans="1:22" x14ac:dyDescent="0.2"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S2" s="142"/>
      <c r="T2" s="142"/>
      <c r="U2" s="142"/>
      <c r="V2" s="142"/>
    </row>
    <row r="3" spans="1:22" s="79" customFormat="1" ht="21" customHeight="1" x14ac:dyDescent="0.35">
      <c r="A3" s="83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22" s="79" customFormat="1" ht="21" customHeight="1" x14ac:dyDescent="0.35">
      <c r="A4" s="83"/>
      <c r="H4" s="81"/>
      <c r="I4" s="81"/>
      <c r="J4" s="81"/>
    </row>
    <row r="5" spans="1:22" s="3" customFormat="1" ht="17.149999999999999" customHeight="1" x14ac:dyDescent="0.35">
      <c r="A5" s="46"/>
      <c r="B5" s="54" t="s">
        <v>79</v>
      </c>
      <c r="C5" s="54" t="s">
        <v>78</v>
      </c>
      <c r="D5" s="53"/>
      <c r="E5" s="108" t="s">
        <v>77</v>
      </c>
      <c r="F5" s="109"/>
      <c r="G5" s="109"/>
      <c r="H5" s="109"/>
      <c r="I5" s="109"/>
      <c r="J5" s="110"/>
    </row>
    <row r="6" spans="1:22" s="3" customFormat="1" ht="17.149999999999999" customHeight="1" x14ac:dyDescent="0.35">
      <c r="A6" s="32"/>
      <c r="B6" s="78"/>
      <c r="C6" s="78"/>
      <c r="D6" s="45"/>
      <c r="E6" s="143" t="s">
        <v>99</v>
      </c>
      <c r="F6" s="144"/>
      <c r="G6" s="145"/>
      <c r="H6" s="143" t="s">
        <v>100</v>
      </c>
      <c r="I6" s="144"/>
      <c r="J6" s="145"/>
    </row>
    <row r="7" spans="1:22" s="3" customFormat="1" ht="17.149999999999999" customHeight="1" x14ac:dyDescent="0.35">
      <c r="A7" s="32" t="s">
        <v>76</v>
      </c>
      <c r="B7" s="78"/>
      <c r="C7" s="78"/>
      <c r="D7" s="45"/>
      <c r="E7" s="78" t="s">
        <v>75</v>
      </c>
      <c r="F7" s="79"/>
      <c r="G7" s="45"/>
      <c r="H7" s="78" t="s">
        <v>74</v>
      </c>
      <c r="I7" s="79"/>
      <c r="J7" s="45"/>
    </row>
    <row r="8" spans="1:22" s="3" customFormat="1" ht="17.149999999999999" customHeight="1" x14ac:dyDescent="0.35">
      <c r="A8" s="32"/>
      <c r="B8" s="78"/>
      <c r="C8" s="78"/>
      <c r="D8" s="45"/>
      <c r="E8" s="78" t="s">
        <v>73</v>
      </c>
      <c r="F8" s="79"/>
      <c r="G8" s="45"/>
      <c r="H8" s="78" t="s">
        <v>73</v>
      </c>
      <c r="I8" s="79"/>
      <c r="J8" s="45"/>
    </row>
    <row r="9" spans="1:22" s="3" customFormat="1" ht="17.149999999999999" customHeight="1" x14ac:dyDescent="0.35">
      <c r="A9" s="32"/>
      <c r="B9" s="78"/>
      <c r="C9" s="78"/>
      <c r="D9" s="45"/>
      <c r="E9" s="78"/>
      <c r="F9" s="79"/>
      <c r="G9" s="45"/>
      <c r="H9" s="82"/>
      <c r="I9" s="81"/>
      <c r="J9" s="80"/>
    </row>
    <row r="10" spans="1:22" s="3" customFormat="1" ht="17.149999999999999" customHeight="1" x14ac:dyDescent="0.35">
      <c r="A10" s="32"/>
      <c r="B10" s="77" t="s">
        <v>72</v>
      </c>
      <c r="C10" s="118" t="s">
        <v>71</v>
      </c>
      <c r="D10" s="119"/>
      <c r="E10" s="118" t="s">
        <v>70</v>
      </c>
      <c r="F10" s="120"/>
      <c r="G10" s="119"/>
      <c r="H10" s="102" t="s">
        <v>83</v>
      </c>
      <c r="I10" s="103"/>
      <c r="J10" s="104"/>
    </row>
    <row r="11" spans="1:22" s="3" customFormat="1" ht="17.149999999999999" customHeight="1" x14ac:dyDescent="0.35">
      <c r="A11" s="36"/>
      <c r="B11" s="51"/>
      <c r="C11" s="51"/>
      <c r="D11" s="50"/>
      <c r="E11" s="51"/>
      <c r="F11" s="59"/>
      <c r="G11" s="50"/>
      <c r="H11" s="105" t="s">
        <v>4</v>
      </c>
      <c r="I11" s="106"/>
      <c r="J11" s="107"/>
    </row>
    <row r="12" spans="1:22" s="3" customFormat="1" ht="21" customHeight="1" x14ac:dyDescent="0.35">
      <c r="A12" s="20" t="s">
        <v>85</v>
      </c>
      <c r="B12" s="86"/>
      <c r="C12" s="121"/>
      <c r="D12" s="122"/>
      <c r="E12" s="123" t="str">
        <f>IF(C12="","",(ROUNDDOWN($V$40*(B12/C12),0)))</f>
        <v/>
      </c>
      <c r="F12" s="124"/>
      <c r="G12" s="125"/>
      <c r="H12" s="129"/>
      <c r="I12" s="130"/>
      <c r="J12" s="131"/>
    </row>
    <row r="13" spans="1:22" s="3" customFormat="1" ht="21" customHeight="1" x14ac:dyDescent="0.35">
      <c r="A13" s="101" t="s">
        <v>96</v>
      </c>
      <c r="B13" s="86"/>
      <c r="C13" s="121"/>
      <c r="D13" s="122"/>
      <c r="E13" s="123" t="str">
        <f t="shared" ref="E13:E23" si="0">IF(C13="","",(ROUNDDOWN($V$40*(B13/C13),0)))</f>
        <v/>
      </c>
      <c r="F13" s="124"/>
      <c r="G13" s="125"/>
      <c r="H13" s="129"/>
      <c r="I13" s="130"/>
      <c r="J13" s="131"/>
    </row>
    <row r="14" spans="1:22" s="3" customFormat="1" ht="21" customHeight="1" x14ac:dyDescent="0.35">
      <c r="A14" s="101" t="s">
        <v>86</v>
      </c>
      <c r="B14" s="86"/>
      <c r="C14" s="121"/>
      <c r="D14" s="122"/>
      <c r="E14" s="126" t="str">
        <f t="shared" si="0"/>
        <v/>
      </c>
      <c r="F14" s="127"/>
      <c r="G14" s="128"/>
      <c r="H14" s="129"/>
      <c r="I14" s="130"/>
      <c r="J14" s="131"/>
    </row>
    <row r="15" spans="1:22" s="3" customFormat="1" ht="21" customHeight="1" x14ac:dyDescent="0.35">
      <c r="A15" s="101" t="s">
        <v>87</v>
      </c>
      <c r="B15" s="86"/>
      <c r="C15" s="121"/>
      <c r="D15" s="122"/>
      <c r="E15" s="126" t="str">
        <f>IF(C15="","",(ROUNDDOWN($V$40*(B15/C15),0)))</f>
        <v/>
      </c>
      <c r="F15" s="127"/>
      <c r="G15" s="128"/>
      <c r="H15" s="129"/>
      <c r="I15" s="130"/>
      <c r="J15" s="131"/>
    </row>
    <row r="16" spans="1:22" s="3" customFormat="1" ht="21" customHeight="1" x14ac:dyDescent="0.35">
      <c r="A16" s="101" t="s">
        <v>88</v>
      </c>
      <c r="B16" s="86"/>
      <c r="C16" s="121"/>
      <c r="D16" s="122"/>
      <c r="E16" s="126" t="str">
        <f t="shared" si="0"/>
        <v/>
      </c>
      <c r="F16" s="127"/>
      <c r="G16" s="128"/>
      <c r="H16" s="129"/>
      <c r="I16" s="130"/>
      <c r="J16" s="131"/>
    </row>
    <row r="17" spans="1:22" s="3" customFormat="1" ht="21" customHeight="1" x14ac:dyDescent="0.35">
      <c r="A17" s="101" t="s">
        <v>89</v>
      </c>
      <c r="B17" s="86"/>
      <c r="C17" s="121"/>
      <c r="D17" s="122"/>
      <c r="E17" s="126" t="str">
        <f t="shared" si="0"/>
        <v/>
      </c>
      <c r="F17" s="127"/>
      <c r="G17" s="128"/>
      <c r="H17" s="129"/>
      <c r="I17" s="130"/>
      <c r="J17" s="131"/>
    </row>
    <row r="18" spans="1:22" s="3" customFormat="1" ht="21" customHeight="1" x14ac:dyDescent="0.35">
      <c r="A18" s="101" t="s">
        <v>90</v>
      </c>
      <c r="B18" s="84"/>
      <c r="C18" s="140"/>
      <c r="D18" s="141"/>
      <c r="E18" s="134" t="str">
        <f>IF(C18="","",(ROUNDDOWN($V$40*(B18/C18),0)))</f>
        <v/>
      </c>
      <c r="F18" s="135"/>
      <c r="G18" s="136"/>
      <c r="H18" s="137"/>
      <c r="I18" s="138"/>
      <c r="J18" s="139"/>
    </row>
    <row r="19" spans="1:22" s="3" customFormat="1" ht="21" customHeight="1" x14ac:dyDescent="0.35">
      <c r="A19" s="101" t="s">
        <v>91</v>
      </c>
      <c r="B19" s="76">
        <v>30</v>
      </c>
      <c r="C19" s="132">
        <v>30</v>
      </c>
      <c r="D19" s="133"/>
      <c r="E19" s="134">
        <f t="shared" si="0"/>
        <v>0</v>
      </c>
      <c r="F19" s="135"/>
      <c r="G19" s="136"/>
      <c r="H19" s="137"/>
      <c r="I19" s="138"/>
      <c r="J19" s="139"/>
    </row>
    <row r="20" spans="1:22" s="3" customFormat="1" ht="21" customHeight="1" x14ac:dyDescent="0.35">
      <c r="A20" s="101" t="s">
        <v>92</v>
      </c>
      <c r="B20" s="76">
        <v>31</v>
      </c>
      <c r="C20" s="132">
        <v>31</v>
      </c>
      <c r="D20" s="133"/>
      <c r="E20" s="134">
        <f t="shared" si="0"/>
        <v>0</v>
      </c>
      <c r="F20" s="135"/>
      <c r="G20" s="136"/>
      <c r="H20" s="137"/>
      <c r="I20" s="138"/>
      <c r="J20" s="139"/>
    </row>
    <row r="21" spans="1:22" s="3" customFormat="1" ht="21" customHeight="1" x14ac:dyDescent="0.35">
      <c r="A21" s="101" t="s">
        <v>95</v>
      </c>
      <c r="B21" s="76">
        <v>31</v>
      </c>
      <c r="C21" s="132">
        <v>31</v>
      </c>
      <c r="D21" s="133"/>
      <c r="E21" s="134">
        <f t="shared" si="0"/>
        <v>0</v>
      </c>
      <c r="F21" s="135"/>
      <c r="G21" s="136"/>
      <c r="H21" s="137"/>
      <c r="I21" s="138"/>
      <c r="J21" s="139"/>
    </row>
    <row r="22" spans="1:22" s="3" customFormat="1" ht="21" customHeight="1" x14ac:dyDescent="0.35">
      <c r="A22" s="101" t="s">
        <v>93</v>
      </c>
      <c r="B22" s="76">
        <v>28</v>
      </c>
      <c r="C22" s="132">
        <v>28</v>
      </c>
      <c r="D22" s="133"/>
      <c r="E22" s="134">
        <f t="shared" si="0"/>
        <v>0</v>
      </c>
      <c r="F22" s="135"/>
      <c r="G22" s="136"/>
      <c r="H22" s="137"/>
      <c r="I22" s="138"/>
      <c r="J22" s="139"/>
    </row>
    <row r="23" spans="1:22" s="3" customFormat="1" ht="21" customHeight="1" x14ac:dyDescent="0.35">
      <c r="A23" s="101" t="s">
        <v>94</v>
      </c>
      <c r="B23" s="76">
        <v>31</v>
      </c>
      <c r="C23" s="132">
        <v>31</v>
      </c>
      <c r="D23" s="133"/>
      <c r="E23" s="134">
        <f t="shared" si="0"/>
        <v>0</v>
      </c>
      <c r="F23" s="135"/>
      <c r="G23" s="136"/>
      <c r="H23" s="137"/>
      <c r="I23" s="138"/>
      <c r="J23" s="139"/>
    </row>
    <row r="24" spans="1:22" s="3" customFormat="1" ht="21" customHeight="1" x14ac:dyDescent="0.35">
      <c r="A24" s="20" t="s">
        <v>33</v>
      </c>
      <c r="B24" s="76">
        <f>SUM(B11:B23)</f>
        <v>151</v>
      </c>
      <c r="C24" s="132">
        <f>SUM(C12:C23)</f>
        <v>151</v>
      </c>
      <c r="D24" s="133">
        <f t="shared" ref="D24" si="1">SUM(D20:D23)</f>
        <v>0</v>
      </c>
      <c r="E24" s="134">
        <f>SUM(E12:G23)</f>
        <v>0</v>
      </c>
      <c r="F24" s="135"/>
      <c r="G24" s="136"/>
      <c r="H24" s="134">
        <f>ROUNDDOWN(E24*1.1,0)</f>
        <v>0</v>
      </c>
      <c r="I24" s="135"/>
      <c r="J24" s="136"/>
    </row>
    <row r="25" spans="1:22" ht="15" customHeight="1" x14ac:dyDescent="0.2"/>
    <row r="26" spans="1:22" ht="15" customHeight="1" thickBot="1" x14ac:dyDescent="0.25"/>
    <row r="27" spans="1:22" ht="14.5" thickTop="1" x14ac:dyDescent="0.2">
      <c r="B27" s="112" t="s">
        <v>81</v>
      </c>
      <c r="C27" s="115" t="s">
        <v>98</v>
      </c>
      <c r="D27" s="115"/>
      <c r="E27" s="115"/>
      <c r="F27" s="115"/>
      <c r="G27" s="115"/>
      <c r="I27" s="1" t="s">
        <v>69</v>
      </c>
      <c r="M27" s="1" t="s">
        <v>68</v>
      </c>
      <c r="U27" s="1" t="s">
        <v>67</v>
      </c>
    </row>
    <row r="28" spans="1:22" x14ac:dyDescent="0.2">
      <c r="B28" s="113"/>
      <c r="C28" s="116"/>
      <c r="D28" s="116"/>
      <c r="E28" s="116"/>
      <c r="F28" s="116"/>
      <c r="G28" s="116"/>
      <c r="I28" s="61" t="s">
        <v>66</v>
      </c>
      <c r="J28" s="61" t="s">
        <v>65</v>
      </c>
      <c r="M28" s="74" t="s">
        <v>64</v>
      </c>
      <c r="N28" s="75"/>
      <c r="O28" s="74" t="s">
        <v>63</v>
      </c>
      <c r="P28" s="75"/>
      <c r="Q28" s="73"/>
      <c r="R28" s="74" t="s">
        <v>62</v>
      </c>
      <c r="S28" s="73"/>
      <c r="U28" s="61" t="s">
        <v>0</v>
      </c>
      <c r="V28" s="60">
        <v>63</v>
      </c>
    </row>
    <row r="29" spans="1:22" x14ac:dyDescent="0.2">
      <c r="B29" s="113"/>
      <c r="C29" s="116"/>
      <c r="D29" s="116"/>
      <c r="E29" s="116"/>
      <c r="F29" s="116"/>
      <c r="G29" s="116"/>
      <c r="I29" s="60">
        <v>5</v>
      </c>
      <c r="J29" s="60">
        <v>5</v>
      </c>
      <c r="M29" s="68" t="s">
        <v>61</v>
      </c>
      <c r="N29" s="69"/>
      <c r="O29" s="68" t="s">
        <v>60</v>
      </c>
      <c r="P29" s="72"/>
      <c r="Q29" s="71"/>
      <c r="R29" s="70" t="s">
        <v>59</v>
      </c>
      <c r="S29" s="67"/>
      <c r="U29" s="61" t="s">
        <v>1</v>
      </c>
      <c r="V29" s="60">
        <v>56</v>
      </c>
    </row>
    <row r="30" spans="1:22" x14ac:dyDescent="0.2">
      <c r="B30" s="113"/>
      <c r="C30" s="116"/>
      <c r="D30" s="116"/>
      <c r="E30" s="116"/>
      <c r="F30" s="116"/>
      <c r="G30" s="116"/>
      <c r="M30" s="68" t="s">
        <v>58</v>
      </c>
      <c r="N30" s="69"/>
      <c r="O30" s="68" t="s">
        <v>57</v>
      </c>
      <c r="P30" s="69"/>
      <c r="Q30" s="67"/>
      <c r="R30" s="68"/>
      <c r="S30" s="67"/>
      <c r="U30" s="61" t="s">
        <v>56</v>
      </c>
      <c r="V30" s="60">
        <f>SUM(V31:V32)</f>
        <v>246</v>
      </c>
    </row>
    <row r="31" spans="1:22" ht="14.5" thickBot="1" x14ac:dyDescent="0.25">
      <c r="B31" s="114"/>
      <c r="C31" s="117"/>
      <c r="D31" s="117"/>
      <c r="E31" s="117"/>
      <c r="F31" s="117"/>
      <c r="G31" s="117"/>
      <c r="M31" s="63"/>
      <c r="N31" s="66" t="s">
        <v>84</v>
      </c>
      <c r="O31" s="65"/>
      <c r="P31" s="64"/>
      <c r="Q31" s="62" t="s">
        <v>84</v>
      </c>
      <c r="R31" s="63"/>
      <c r="S31" s="62" t="s">
        <v>84</v>
      </c>
      <c r="U31" s="61" t="s">
        <v>55</v>
      </c>
      <c r="V31" s="60">
        <v>50</v>
      </c>
    </row>
    <row r="32" spans="1:22" ht="14.5" thickTop="1" x14ac:dyDescent="0.2">
      <c r="U32" s="61" t="s">
        <v>54</v>
      </c>
      <c r="V32" s="60">
        <v>196</v>
      </c>
    </row>
    <row r="34" spans="1:22" s="3" customFormat="1" ht="21" customHeight="1" x14ac:dyDescent="0.35">
      <c r="A34" s="52"/>
      <c r="B34" s="52"/>
      <c r="C34" s="52"/>
      <c r="D34" s="52"/>
      <c r="E34" s="52"/>
      <c r="F34" s="54" t="s">
        <v>53</v>
      </c>
      <c r="G34" s="55"/>
      <c r="H34" s="55"/>
      <c r="I34" s="58" t="s">
        <v>52</v>
      </c>
      <c r="J34" s="56"/>
      <c r="K34" s="57"/>
      <c r="L34" s="56"/>
      <c r="M34" s="56"/>
      <c r="N34" s="56"/>
      <c r="O34" s="56"/>
      <c r="P34" s="56"/>
      <c r="Q34" s="56"/>
      <c r="R34" s="56"/>
      <c r="S34" s="53"/>
      <c r="T34" s="17" t="s">
        <v>51</v>
      </c>
      <c r="U34" s="54" t="s">
        <v>50</v>
      </c>
      <c r="V34" s="53"/>
    </row>
    <row r="35" spans="1:22" s="3" customFormat="1" ht="21" customHeight="1" x14ac:dyDescent="0.35">
      <c r="A35" s="44"/>
      <c r="B35" s="44"/>
      <c r="C35" s="44"/>
      <c r="D35" s="44"/>
      <c r="E35" s="44"/>
      <c r="F35" s="51"/>
      <c r="G35" s="59"/>
      <c r="H35" s="59"/>
      <c r="I35" s="58" t="s">
        <v>49</v>
      </c>
      <c r="J35" s="56"/>
      <c r="K35" s="57"/>
      <c r="L35" s="56"/>
      <c r="M35" s="56"/>
      <c r="N35" s="55"/>
      <c r="O35" s="54" t="s">
        <v>48</v>
      </c>
      <c r="Q35" s="53"/>
      <c r="R35" s="52" t="s">
        <v>47</v>
      </c>
      <c r="S35" s="44"/>
      <c r="T35" s="34" t="s">
        <v>46</v>
      </c>
      <c r="U35" s="51" t="s">
        <v>45</v>
      </c>
      <c r="V35" s="50"/>
    </row>
    <row r="36" spans="1:22" s="3" customFormat="1" ht="21" customHeight="1" x14ac:dyDescent="0.35">
      <c r="A36" s="34" t="s">
        <v>80</v>
      </c>
      <c r="B36" s="34" t="s">
        <v>44</v>
      </c>
      <c r="C36" s="34" t="s">
        <v>43</v>
      </c>
      <c r="D36" s="34" t="s">
        <v>42</v>
      </c>
      <c r="E36" s="34" t="s">
        <v>41</v>
      </c>
      <c r="F36" s="17" t="s">
        <v>40</v>
      </c>
      <c r="G36" s="17" t="s">
        <v>39</v>
      </c>
      <c r="H36" s="46" t="s">
        <v>35</v>
      </c>
      <c r="I36" s="49" t="s">
        <v>38</v>
      </c>
      <c r="J36" s="48"/>
      <c r="K36" s="47" t="s">
        <v>37</v>
      </c>
      <c r="L36" s="17" t="s">
        <v>36</v>
      </c>
      <c r="M36" s="46" t="s">
        <v>22</v>
      </c>
      <c r="N36" s="34"/>
      <c r="O36" s="46" t="s">
        <v>35</v>
      </c>
      <c r="P36" s="46" t="s">
        <v>34</v>
      </c>
      <c r="Q36" s="44"/>
      <c r="R36" s="44"/>
      <c r="S36" s="34" t="s">
        <v>3</v>
      </c>
      <c r="T36" s="34"/>
      <c r="U36" s="34" t="s">
        <v>33</v>
      </c>
      <c r="V36" s="43" t="s">
        <v>32</v>
      </c>
    </row>
    <row r="37" spans="1:22" s="3" customFormat="1" ht="21" customHeight="1" x14ac:dyDescent="0.35">
      <c r="A37" s="34"/>
      <c r="B37" s="34"/>
      <c r="C37" s="34"/>
      <c r="D37" s="34"/>
      <c r="E37" s="34"/>
      <c r="F37" s="32" t="s">
        <v>31</v>
      </c>
      <c r="G37" s="32" t="s">
        <v>31</v>
      </c>
      <c r="H37" s="34" t="s">
        <v>27</v>
      </c>
      <c r="I37" s="17" t="s">
        <v>30</v>
      </c>
      <c r="J37" s="17" t="s">
        <v>29</v>
      </c>
      <c r="K37" s="34" t="s">
        <v>28</v>
      </c>
      <c r="L37" s="44"/>
      <c r="M37" s="44"/>
      <c r="N37" s="44"/>
      <c r="O37" s="34" t="s">
        <v>27</v>
      </c>
      <c r="P37" s="34" t="s">
        <v>26</v>
      </c>
      <c r="Q37" s="44"/>
      <c r="R37" s="44"/>
      <c r="S37" s="44"/>
      <c r="T37" s="34"/>
      <c r="U37" s="44"/>
      <c r="V37" s="45"/>
    </row>
    <row r="38" spans="1:22" s="3" customFormat="1" ht="21" customHeight="1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 t="s">
        <v>25</v>
      </c>
      <c r="L38" s="34" t="s">
        <v>24</v>
      </c>
      <c r="M38" s="34"/>
      <c r="N38" s="34" t="s">
        <v>23</v>
      </c>
      <c r="O38" s="34"/>
      <c r="P38" s="34" t="s">
        <v>22</v>
      </c>
      <c r="Q38" s="34" t="s">
        <v>21</v>
      </c>
      <c r="R38" s="44"/>
      <c r="S38" s="32" t="s">
        <v>20</v>
      </c>
      <c r="T38" s="44"/>
      <c r="U38" s="34" t="s">
        <v>19</v>
      </c>
      <c r="V38" s="43" t="s">
        <v>18</v>
      </c>
    </row>
    <row r="39" spans="1:22" s="3" customFormat="1" ht="21" customHeight="1" x14ac:dyDescent="0.35">
      <c r="A39" s="37"/>
      <c r="B39" s="37"/>
      <c r="C39" s="37"/>
      <c r="D39" s="37"/>
      <c r="E39" s="37"/>
      <c r="F39" s="38"/>
      <c r="G39" s="38"/>
      <c r="H39" s="38"/>
      <c r="I39" s="36" t="s">
        <v>17</v>
      </c>
      <c r="J39" s="37" t="s">
        <v>16</v>
      </c>
      <c r="K39" s="35" t="s">
        <v>15</v>
      </c>
      <c r="L39" s="35" t="s">
        <v>14</v>
      </c>
      <c r="M39" s="37" t="s">
        <v>13</v>
      </c>
      <c r="N39" s="35" t="s">
        <v>12</v>
      </c>
      <c r="O39" s="37" t="s">
        <v>11</v>
      </c>
      <c r="P39" s="36" t="s">
        <v>10</v>
      </c>
      <c r="Q39" s="35" t="s">
        <v>9</v>
      </c>
      <c r="R39" s="37" t="s">
        <v>8</v>
      </c>
      <c r="S39" s="42" t="s">
        <v>7</v>
      </c>
      <c r="T39" s="36" t="s">
        <v>6</v>
      </c>
      <c r="U39" s="41" t="s">
        <v>5</v>
      </c>
      <c r="V39" s="40" t="s">
        <v>4</v>
      </c>
    </row>
    <row r="40" spans="1:22" s="3" customFormat="1" ht="21" customHeight="1" x14ac:dyDescent="0.35">
      <c r="A40" s="29"/>
      <c r="B40" s="29"/>
      <c r="C40" s="39" t="s">
        <v>3</v>
      </c>
      <c r="D40" s="34"/>
      <c r="E40" s="37"/>
      <c r="F40" s="38"/>
      <c r="G40" s="38"/>
      <c r="H40" s="38"/>
      <c r="I40" s="36"/>
      <c r="J40" s="37"/>
      <c r="K40" s="35"/>
      <c r="L40" s="35"/>
      <c r="M40" s="37"/>
      <c r="N40" s="35"/>
      <c r="O40" s="37"/>
      <c r="P40" s="36"/>
      <c r="Q40" s="35"/>
      <c r="R40" s="34"/>
      <c r="S40" s="33"/>
      <c r="T40" s="32"/>
      <c r="U40" s="31">
        <f>SUM(U42:U284)</f>
        <v>0</v>
      </c>
      <c r="V40" s="4">
        <f>ROUNDDOWN(U40/12,0)</f>
        <v>0</v>
      </c>
    </row>
    <row r="41" spans="1:22" s="3" customFormat="1" ht="21" customHeight="1" x14ac:dyDescent="0.35">
      <c r="A41" s="28"/>
      <c r="B41" s="27"/>
      <c r="C41" s="27"/>
      <c r="D41" s="27"/>
      <c r="E41" s="30"/>
      <c r="F41" s="27"/>
      <c r="G41" s="27"/>
      <c r="H41" s="27"/>
      <c r="I41" s="26"/>
      <c r="J41" s="26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4"/>
      <c r="V41" s="24"/>
    </row>
    <row r="42" spans="1:22" s="3" customFormat="1" ht="21" customHeight="1" x14ac:dyDescent="0.35">
      <c r="A42" s="29" t="str">
        <f>C27</f>
        <v>昭和</v>
      </c>
      <c r="B42" s="29"/>
      <c r="C42" s="87">
        <v>1</v>
      </c>
      <c r="D42" s="88" t="s">
        <v>2</v>
      </c>
      <c r="E42" s="89">
        <v>1</v>
      </c>
      <c r="F42" s="90">
        <v>950</v>
      </c>
      <c r="G42" s="90">
        <v>1200</v>
      </c>
      <c r="H42" s="90">
        <v>17</v>
      </c>
      <c r="I42" s="18">
        <f>IF(F42="",0,((ROUNDDOWN(F42,-2)/100)*60+(F42-ROUNDDOWN(F42,-2))-$I$29)*0.000694444444444444)</f>
        <v>0.40624999999999978</v>
      </c>
      <c r="J42" s="18">
        <f t="shared" ref="J42:J53" si="2">IF(G42="",0,((ROUNDDOWN(G42,-2)/100)*60+(G42-ROUNDDOWN(G42,-2))+$J$29)*0.000694444444444444)</f>
        <v>0.50347222222222188</v>
      </c>
      <c r="K42" s="20">
        <f>HOUR(J42-I42)*60+MINUTE(J42-I42)</f>
        <v>140</v>
      </c>
      <c r="L42" s="20">
        <f>ROUNDUP(K42/30,0)</f>
        <v>5</v>
      </c>
      <c r="M42" s="4">
        <f>IF($E42="",0,$M$31)</f>
        <v>0</v>
      </c>
      <c r="N42" s="4">
        <f>L42*M42</f>
        <v>0</v>
      </c>
      <c r="O42" s="8">
        <f>H42</f>
        <v>17</v>
      </c>
      <c r="P42" s="7">
        <f>IF($E42="",0,$P$31)</f>
        <v>0</v>
      </c>
      <c r="Q42" s="6">
        <f>ROUNDUP(O42*P42/10,0)</f>
        <v>0</v>
      </c>
      <c r="R42" s="23"/>
      <c r="S42" s="21"/>
      <c r="T42" s="22"/>
      <c r="U42" s="21"/>
      <c r="V42" s="21"/>
    </row>
    <row r="43" spans="1:22" s="3" customFormat="1" ht="21" customHeight="1" x14ac:dyDescent="0.35">
      <c r="A43" s="19"/>
      <c r="B43" s="19"/>
      <c r="C43" s="91"/>
      <c r="D43" s="91"/>
      <c r="E43" s="92">
        <v>2</v>
      </c>
      <c r="F43" s="90">
        <v>1550</v>
      </c>
      <c r="G43" s="90">
        <v>1800</v>
      </c>
      <c r="H43" s="90">
        <v>17</v>
      </c>
      <c r="I43" s="18">
        <f>IF(F43="",0,((ROUNDDOWN(F43,-2)/100)*60+(F43-ROUNDDOWN(F43,-2))-$I$29)*0.000694444444444444)</f>
        <v>0.65624999999999967</v>
      </c>
      <c r="J43" s="18">
        <f t="shared" si="2"/>
        <v>0.75347222222222177</v>
      </c>
      <c r="K43" s="20">
        <f>HOUR(J43-I43)*60+MINUTE(J43-I43)</f>
        <v>140</v>
      </c>
      <c r="L43" s="20">
        <f>ROUNDUP(K43/30,0)</f>
        <v>5</v>
      </c>
      <c r="M43" s="4">
        <f>IF($E43="",0,$M$31)</f>
        <v>0</v>
      </c>
      <c r="N43" s="4">
        <f>L43*M43</f>
        <v>0</v>
      </c>
      <c r="O43" s="8">
        <f>H43</f>
        <v>17</v>
      </c>
      <c r="P43" s="7">
        <f>IF($E43="",0,$P$31)</f>
        <v>0</v>
      </c>
      <c r="Q43" s="6">
        <f>ROUNDUP(O43*P43/10,0)</f>
        <v>0</v>
      </c>
      <c r="R43" s="14"/>
      <c r="S43" s="12"/>
      <c r="T43" s="13"/>
      <c r="U43" s="12"/>
      <c r="V43" s="12"/>
    </row>
    <row r="44" spans="1:22" s="3" customFormat="1" ht="21" customHeight="1" x14ac:dyDescent="0.35">
      <c r="A44" s="19"/>
      <c r="B44" s="19"/>
      <c r="C44" s="91"/>
      <c r="D44" s="91"/>
      <c r="E44" s="92" t="s">
        <v>97</v>
      </c>
      <c r="F44" s="90">
        <v>1350</v>
      </c>
      <c r="G44" s="90">
        <v>1450</v>
      </c>
      <c r="H44" s="90">
        <v>9.9</v>
      </c>
      <c r="I44" s="18">
        <f>IF(F44="",0,((ROUNDDOWN(F44,-2)/100)*60+(F44-ROUNDDOWN(F44,-2))-$I$29)*0.000694444444444444)</f>
        <v>0.5729166666666663</v>
      </c>
      <c r="J44" s="18">
        <f t="shared" si="2"/>
        <v>0.62152777777777746</v>
      </c>
      <c r="K44" s="20">
        <f>HOUR(J44-I44)*60+MINUTE(J44-I44)</f>
        <v>70</v>
      </c>
      <c r="L44" s="20">
        <f>ROUNDUP(K44/30,0)</f>
        <v>3</v>
      </c>
      <c r="M44" s="4">
        <f>IF($E44="",0,$M$31)</f>
        <v>0</v>
      </c>
      <c r="N44" s="4">
        <f>L44*M44</f>
        <v>0</v>
      </c>
      <c r="O44" s="8">
        <f>H44</f>
        <v>9.9</v>
      </c>
      <c r="P44" s="7">
        <f>IF($E44="",0,$P$31)</f>
        <v>0</v>
      </c>
      <c r="Q44" s="6">
        <f>ROUNDUP(O44*P44/10,0)</f>
        <v>0</v>
      </c>
      <c r="R44" s="14"/>
      <c r="S44" s="12"/>
      <c r="T44" s="13"/>
      <c r="U44" s="12"/>
      <c r="V44" s="12"/>
    </row>
    <row r="45" spans="1:22" s="3" customFormat="1" ht="21" customHeight="1" x14ac:dyDescent="0.35">
      <c r="A45" s="19"/>
      <c r="B45" s="19"/>
      <c r="C45" s="91"/>
      <c r="D45" s="91"/>
      <c r="E45" s="92"/>
      <c r="F45" s="90"/>
      <c r="G45" s="90"/>
      <c r="H45" s="90"/>
      <c r="I45" s="18">
        <f>IF(F45="",0,((ROUNDDOWN(F45,-2)/100)*60+(F45-ROUNDDOWN(F45,-2))-$I$29)*0.000694444444444444)</f>
        <v>0</v>
      </c>
      <c r="J45" s="18">
        <f t="shared" si="2"/>
        <v>0</v>
      </c>
      <c r="K45" s="20">
        <f>HOUR(J45-I45)*60+MINUTE(J45-I45)</f>
        <v>0</v>
      </c>
      <c r="L45" s="20">
        <f>ROUNDUP(K45/30,0)</f>
        <v>0</v>
      </c>
      <c r="M45" s="4">
        <f>IF($E45="",0,$M$31)</f>
        <v>0</v>
      </c>
      <c r="N45" s="4">
        <f>L45*M45</f>
        <v>0</v>
      </c>
      <c r="O45" s="8">
        <f>H45</f>
        <v>0</v>
      </c>
      <c r="P45" s="7">
        <f>IF($E45="",0,$P$31)</f>
        <v>0</v>
      </c>
      <c r="Q45" s="6">
        <f>ROUNDUP(O45*P45/10,0)</f>
        <v>0</v>
      </c>
      <c r="R45" s="14"/>
      <c r="S45" s="12"/>
      <c r="T45" s="13"/>
      <c r="U45" s="12"/>
      <c r="V45" s="12"/>
    </row>
    <row r="46" spans="1:22" s="3" customFormat="1" ht="21" customHeight="1" x14ac:dyDescent="0.35">
      <c r="A46" s="19"/>
      <c r="B46" s="19"/>
      <c r="C46" s="91"/>
      <c r="D46" s="91"/>
      <c r="E46" s="93"/>
      <c r="F46" s="90"/>
      <c r="G46" s="90"/>
      <c r="H46" s="90"/>
      <c r="I46" s="18">
        <f>IF(F46="",0,((ROUNDDOWN(F46,-2)/100)*60+(F46-ROUNDDOWN(F46,-2))-$I$29)*0.000694444444444444)</f>
        <v>0</v>
      </c>
      <c r="J46" s="18">
        <f t="shared" si="2"/>
        <v>0</v>
      </c>
      <c r="K46" s="17">
        <f>HOUR(J46-I46)*60+MINUTE(J46-I46)</f>
        <v>0</v>
      </c>
      <c r="L46" s="17">
        <f>ROUNDUP(K46/30,0)</f>
        <v>0</v>
      </c>
      <c r="M46" s="4">
        <f>IF($E46="",0,$M$31)</f>
        <v>0</v>
      </c>
      <c r="N46" s="16">
        <f>L46*M46</f>
        <v>0</v>
      </c>
      <c r="O46" s="15">
        <f>H46</f>
        <v>0</v>
      </c>
      <c r="P46" s="7">
        <f>IF($E46="",0,$P$31)</f>
        <v>0</v>
      </c>
      <c r="Q46" s="6">
        <f>ROUNDUP(O46*P46/10,0)</f>
        <v>0</v>
      </c>
      <c r="R46" s="14"/>
      <c r="S46" s="12"/>
      <c r="T46" s="13"/>
      <c r="U46" s="12"/>
      <c r="V46" s="12"/>
    </row>
    <row r="47" spans="1:22" s="3" customFormat="1" ht="21" customHeight="1" x14ac:dyDescent="0.35">
      <c r="A47" s="19"/>
      <c r="B47" s="19"/>
      <c r="C47" s="91"/>
      <c r="D47" s="91"/>
      <c r="E47" s="94"/>
      <c r="F47" s="95"/>
      <c r="G47" s="95"/>
      <c r="H47" s="95"/>
      <c r="I47" s="10"/>
      <c r="J47" s="10">
        <f t="shared" si="2"/>
        <v>0</v>
      </c>
      <c r="K47" s="9"/>
      <c r="L47" s="9"/>
      <c r="M47" s="4"/>
      <c r="N47" s="4">
        <f>SUM(N42:N46)</f>
        <v>0</v>
      </c>
      <c r="O47" s="8"/>
      <c r="P47" s="7"/>
      <c r="Q47" s="6">
        <f>SUM(Q42:Q46)</f>
        <v>0</v>
      </c>
      <c r="R47" s="4">
        <f>IF(Q47&lt;=0,0,$R$31)</f>
        <v>0</v>
      </c>
      <c r="S47" s="4">
        <f>N47+Q47+R47</f>
        <v>0</v>
      </c>
      <c r="T47" s="5">
        <f>VLOOKUP(D42,$U$28:$V$32,2,0)</f>
        <v>246</v>
      </c>
      <c r="U47" s="4">
        <f>S47*T47</f>
        <v>0</v>
      </c>
      <c r="V47" s="4"/>
    </row>
    <row r="48" spans="1:22" s="3" customFormat="1" ht="21" customHeight="1" x14ac:dyDescent="0.35">
      <c r="A48" s="19"/>
      <c r="B48" s="19"/>
      <c r="C48" s="91"/>
      <c r="D48" s="96"/>
      <c r="E48" s="97"/>
      <c r="F48" s="98"/>
      <c r="G48" s="98"/>
      <c r="H48" s="98"/>
      <c r="I48" s="26"/>
      <c r="J48" s="26">
        <f t="shared" si="2"/>
        <v>0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4"/>
      <c r="V48" s="24"/>
    </row>
    <row r="49" spans="1:22" s="3" customFormat="1" ht="21" customHeight="1" x14ac:dyDescent="0.35">
      <c r="A49" s="19"/>
      <c r="B49" s="19"/>
      <c r="C49" s="91"/>
      <c r="D49" s="88" t="s">
        <v>1</v>
      </c>
      <c r="E49" s="89">
        <v>1</v>
      </c>
      <c r="F49" s="90">
        <v>1000</v>
      </c>
      <c r="G49" s="90">
        <v>1150</v>
      </c>
      <c r="H49" s="90">
        <v>17</v>
      </c>
      <c r="I49" s="18">
        <f>IF(F49="",0,((ROUNDDOWN(F49,-2)/100)*60+(F49-ROUNDDOWN(F49,-2))-$I$29)*0.000694444444444444)</f>
        <v>0.4131944444444442</v>
      </c>
      <c r="J49" s="18">
        <f t="shared" si="2"/>
        <v>0.49652777777777751</v>
      </c>
      <c r="K49" s="20">
        <f>HOUR(J49-I49)*60+MINUTE(J49-I49)</f>
        <v>120</v>
      </c>
      <c r="L49" s="20">
        <f>ROUNDUP(K49/30,0)</f>
        <v>4</v>
      </c>
      <c r="M49" s="4">
        <f>IF($E49="",0,$M$31)</f>
        <v>0</v>
      </c>
      <c r="N49" s="4">
        <f>L49*M49</f>
        <v>0</v>
      </c>
      <c r="O49" s="8">
        <f>H49</f>
        <v>17</v>
      </c>
      <c r="P49" s="7">
        <f>IF($E49="",0,$P$31)</f>
        <v>0</v>
      </c>
      <c r="Q49" s="6">
        <f>ROUNDUP(O49*P49/10,0)</f>
        <v>0</v>
      </c>
      <c r="R49" s="23"/>
      <c r="S49" s="21"/>
      <c r="T49" s="22"/>
      <c r="U49" s="21"/>
      <c r="V49" s="21"/>
    </row>
    <row r="50" spans="1:22" s="3" customFormat="1" ht="21" customHeight="1" x14ac:dyDescent="0.35">
      <c r="A50" s="19"/>
      <c r="B50" s="19"/>
      <c r="C50" s="91"/>
      <c r="D50" s="91"/>
      <c r="E50" s="92">
        <v>2</v>
      </c>
      <c r="F50" s="90">
        <v>1600</v>
      </c>
      <c r="G50" s="90">
        <v>1750</v>
      </c>
      <c r="H50" s="90">
        <v>17</v>
      </c>
      <c r="I50" s="18">
        <f>IF(F50="",0,((ROUNDDOWN(F50,-2)/100)*60+(F50-ROUNDDOWN(F50,-2))-$I$29)*0.000694444444444444)</f>
        <v>0.66319444444444409</v>
      </c>
      <c r="J50" s="18">
        <f t="shared" si="2"/>
        <v>0.74652777777777735</v>
      </c>
      <c r="K50" s="20">
        <f>HOUR(J50-I50)*60+MINUTE(J50-I50)</f>
        <v>120</v>
      </c>
      <c r="L50" s="20">
        <f>ROUNDUP(K50/30,0)</f>
        <v>4</v>
      </c>
      <c r="M50" s="4">
        <f>IF($E50="",0,$M$31)</f>
        <v>0</v>
      </c>
      <c r="N50" s="4">
        <f>L50*M50</f>
        <v>0</v>
      </c>
      <c r="O50" s="8">
        <f>H50</f>
        <v>17</v>
      </c>
      <c r="P50" s="7">
        <f>IF($E50="",0,$P$31)</f>
        <v>0</v>
      </c>
      <c r="Q50" s="6">
        <f>ROUNDUP(O50*P50/10,0)</f>
        <v>0</v>
      </c>
      <c r="R50" s="14"/>
      <c r="S50" s="12"/>
      <c r="T50" s="13"/>
      <c r="U50" s="12"/>
      <c r="V50" s="12"/>
    </row>
    <row r="51" spans="1:22" s="3" customFormat="1" ht="21" customHeight="1" x14ac:dyDescent="0.35">
      <c r="A51" s="19"/>
      <c r="B51" s="19"/>
      <c r="C51" s="91"/>
      <c r="D51" s="91"/>
      <c r="E51" s="92"/>
      <c r="F51" s="90"/>
      <c r="G51" s="90"/>
      <c r="H51" s="90"/>
      <c r="I51" s="18">
        <f>IF(F51="",0,((ROUNDDOWN(F51,-2)/100)*60+(F51-ROUNDDOWN(F51,-2))-$I$29)*0.000694444444444444)</f>
        <v>0</v>
      </c>
      <c r="J51" s="18">
        <f t="shared" si="2"/>
        <v>0</v>
      </c>
      <c r="K51" s="20">
        <f>HOUR(J51-I51)*60+MINUTE(J51-I51)</f>
        <v>0</v>
      </c>
      <c r="L51" s="20">
        <f>ROUNDUP(K51/30,0)</f>
        <v>0</v>
      </c>
      <c r="M51" s="4">
        <f>IF($E51="",0,$M$31)</f>
        <v>0</v>
      </c>
      <c r="N51" s="4">
        <f>L51*M51</f>
        <v>0</v>
      </c>
      <c r="O51" s="8">
        <f>H51</f>
        <v>0</v>
      </c>
      <c r="P51" s="7">
        <f>IF($E51="",0,$P$31)</f>
        <v>0</v>
      </c>
      <c r="Q51" s="6">
        <f>ROUNDUP(O51*P51/10,0)</f>
        <v>0</v>
      </c>
      <c r="R51" s="14"/>
      <c r="S51" s="12"/>
      <c r="T51" s="13"/>
      <c r="U51" s="12"/>
      <c r="V51" s="12"/>
    </row>
    <row r="52" spans="1:22" s="3" customFormat="1" ht="21" customHeight="1" x14ac:dyDescent="0.35">
      <c r="A52" s="19"/>
      <c r="B52" s="19"/>
      <c r="C52" s="91"/>
      <c r="D52" s="91"/>
      <c r="E52" s="92"/>
      <c r="F52" s="90"/>
      <c r="G52" s="90"/>
      <c r="H52" s="90"/>
      <c r="I52" s="18">
        <f>IF(F52="",0,((ROUNDDOWN(F52,-2)/100)*60+(F52-ROUNDDOWN(F52,-2))-$I$29)*0.000694444444444444)</f>
        <v>0</v>
      </c>
      <c r="J52" s="18">
        <f t="shared" si="2"/>
        <v>0</v>
      </c>
      <c r="K52" s="20">
        <f>HOUR(J52-I52)*60+MINUTE(J52-I52)</f>
        <v>0</v>
      </c>
      <c r="L52" s="20">
        <f>ROUNDUP(K52/30,0)</f>
        <v>0</v>
      </c>
      <c r="M52" s="4">
        <f>IF($E52="",0,$M$31)</f>
        <v>0</v>
      </c>
      <c r="N52" s="4">
        <f>L52*M52</f>
        <v>0</v>
      </c>
      <c r="O52" s="8">
        <f>H52</f>
        <v>0</v>
      </c>
      <c r="P52" s="7">
        <f>IF($E52="",0,$P$31)</f>
        <v>0</v>
      </c>
      <c r="Q52" s="6">
        <f>ROUNDUP(O52*P52/10,0)</f>
        <v>0</v>
      </c>
      <c r="R52" s="14"/>
      <c r="S52" s="12"/>
      <c r="T52" s="13"/>
      <c r="U52" s="12"/>
      <c r="V52" s="12"/>
    </row>
    <row r="53" spans="1:22" s="3" customFormat="1" ht="21" customHeight="1" x14ac:dyDescent="0.35">
      <c r="A53" s="19"/>
      <c r="B53" s="19"/>
      <c r="C53" s="91"/>
      <c r="D53" s="91"/>
      <c r="E53" s="93"/>
      <c r="F53" s="99"/>
      <c r="G53" s="99"/>
      <c r="H53" s="99"/>
      <c r="I53" s="18">
        <f>IF(F53="",0,((ROUNDDOWN(F53,-2)/100)*60+(F53-ROUNDDOWN(F53,-2))-$I$29)*0.000694444444444444)</f>
        <v>0</v>
      </c>
      <c r="J53" s="18">
        <f t="shared" si="2"/>
        <v>0</v>
      </c>
      <c r="K53" s="17">
        <f>HOUR(J53-I53)*60+MINUTE(J53-I53)</f>
        <v>0</v>
      </c>
      <c r="L53" s="17">
        <f>ROUNDUP(K53/30,0)</f>
        <v>0</v>
      </c>
      <c r="M53" s="4">
        <f>IF($E53="",0,$M$31)</f>
        <v>0</v>
      </c>
      <c r="N53" s="16">
        <f>L53*M53</f>
        <v>0</v>
      </c>
      <c r="O53" s="15">
        <f>H53</f>
        <v>0</v>
      </c>
      <c r="P53" s="7">
        <f>IF($E53="",0,$P$31)</f>
        <v>0</v>
      </c>
      <c r="Q53" s="6">
        <f>ROUNDUP(O53*P53/10,0)</f>
        <v>0</v>
      </c>
      <c r="R53" s="14"/>
      <c r="S53" s="12"/>
      <c r="T53" s="13"/>
      <c r="U53" s="12"/>
      <c r="V53" s="12"/>
    </row>
    <row r="54" spans="1:22" s="3" customFormat="1" ht="21" customHeight="1" x14ac:dyDescent="0.35">
      <c r="A54" s="19"/>
      <c r="B54" s="19"/>
      <c r="C54" s="91"/>
      <c r="D54" s="91"/>
      <c r="E54" s="94"/>
      <c r="F54" s="95"/>
      <c r="G54" s="95"/>
      <c r="H54" s="95"/>
      <c r="I54" s="10"/>
      <c r="J54" s="10"/>
      <c r="K54" s="9"/>
      <c r="L54" s="9"/>
      <c r="M54" s="4"/>
      <c r="N54" s="4">
        <f>SUM(N49:N53)</f>
        <v>0</v>
      </c>
      <c r="O54" s="8"/>
      <c r="P54" s="7"/>
      <c r="Q54" s="6">
        <f>SUM(Q49:Q53)</f>
        <v>0</v>
      </c>
      <c r="R54" s="4">
        <f>IF(Q54&lt;=0,0,$R$31)</f>
        <v>0</v>
      </c>
      <c r="S54" s="4">
        <f>N54+Q54+R54</f>
        <v>0</v>
      </c>
      <c r="T54" s="5">
        <f>VLOOKUP(D49,$U$28:$V$32,2,0)</f>
        <v>56</v>
      </c>
      <c r="U54" s="4">
        <f>S54*T54</f>
        <v>0</v>
      </c>
      <c r="V54" s="4"/>
    </row>
    <row r="55" spans="1:22" s="3" customFormat="1" ht="21" customHeight="1" x14ac:dyDescent="0.35">
      <c r="A55" s="19"/>
      <c r="B55" s="19"/>
      <c r="C55" s="91"/>
      <c r="D55" s="96"/>
      <c r="E55" s="97"/>
      <c r="F55" s="98"/>
      <c r="G55" s="98"/>
      <c r="H55" s="98"/>
      <c r="I55" s="26"/>
      <c r="J55" s="26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4"/>
      <c r="V55" s="24"/>
    </row>
    <row r="56" spans="1:22" s="3" customFormat="1" ht="21" customHeight="1" x14ac:dyDescent="0.35">
      <c r="A56" s="19"/>
      <c r="B56" s="19"/>
      <c r="C56" s="91"/>
      <c r="D56" s="88" t="s">
        <v>0</v>
      </c>
      <c r="E56" s="89">
        <v>1</v>
      </c>
      <c r="F56" s="90">
        <v>1000</v>
      </c>
      <c r="G56" s="90">
        <v>1150</v>
      </c>
      <c r="H56" s="90">
        <v>17</v>
      </c>
      <c r="I56" s="18">
        <f>IF(F56="",0,((ROUNDDOWN(F56,-2)/100)*60+(F56-ROUNDDOWN(F56,-2))-$I$29)*0.000694444444444444)</f>
        <v>0.4131944444444442</v>
      </c>
      <c r="J56" s="18">
        <f>IF(G56="",0,((ROUNDDOWN(G56,-2)/100)*60+(G56-ROUNDDOWN(G56,-2))+$J$29)*0.000694444444444444)</f>
        <v>0.49652777777777751</v>
      </c>
      <c r="K56" s="20">
        <f>HOUR(J56-I56)*60+MINUTE(J56-I56)</f>
        <v>120</v>
      </c>
      <c r="L56" s="20">
        <f>ROUNDUP(K56/30,0)</f>
        <v>4</v>
      </c>
      <c r="M56" s="4">
        <f>IF($E56="",0,$M$31)</f>
        <v>0</v>
      </c>
      <c r="N56" s="4">
        <f>L56*M56</f>
        <v>0</v>
      </c>
      <c r="O56" s="8">
        <f>H56</f>
        <v>17</v>
      </c>
      <c r="P56" s="7">
        <f>IF($E56="",0,$P$31)</f>
        <v>0</v>
      </c>
      <c r="Q56" s="6">
        <f>ROUNDUP(O56*P56/10,0)</f>
        <v>0</v>
      </c>
      <c r="R56" s="23"/>
      <c r="S56" s="21"/>
      <c r="T56" s="22"/>
      <c r="U56" s="21"/>
      <c r="V56" s="21"/>
    </row>
    <row r="57" spans="1:22" s="3" customFormat="1" ht="21" customHeight="1" x14ac:dyDescent="0.35">
      <c r="A57" s="19"/>
      <c r="B57" s="19"/>
      <c r="C57" s="91"/>
      <c r="D57" s="91"/>
      <c r="E57" s="92">
        <v>2</v>
      </c>
      <c r="F57" s="90">
        <v>1600</v>
      </c>
      <c r="G57" s="90">
        <v>1750</v>
      </c>
      <c r="H57" s="90">
        <v>17</v>
      </c>
      <c r="I57" s="18">
        <f>IF(F57="",0,((ROUNDDOWN(F57,-2)/100)*60+(F57-ROUNDDOWN(F57,-2))-$I$29)*0.000694444444444444)</f>
        <v>0.66319444444444409</v>
      </c>
      <c r="J57" s="18">
        <f>IF(G57="",0,((ROUNDDOWN(G57,-2)/100)*60+(G57-ROUNDDOWN(G57,-2))+$J$29)*0.000694444444444444)</f>
        <v>0.74652777777777735</v>
      </c>
      <c r="K57" s="20">
        <f>HOUR(J57-I57)*60+MINUTE(J57-I57)</f>
        <v>120</v>
      </c>
      <c r="L57" s="20">
        <f>ROUNDUP(K57/30,0)</f>
        <v>4</v>
      </c>
      <c r="M57" s="4">
        <f>IF($E57="",0,$M$31)</f>
        <v>0</v>
      </c>
      <c r="N57" s="4">
        <f>L57*M57</f>
        <v>0</v>
      </c>
      <c r="O57" s="8">
        <f>H57</f>
        <v>17</v>
      </c>
      <c r="P57" s="7">
        <f>IF($E57="",0,$P$31)</f>
        <v>0</v>
      </c>
      <c r="Q57" s="6">
        <f>ROUNDUP(O57*P57/10,0)</f>
        <v>0</v>
      </c>
      <c r="R57" s="14"/>
      <c r="S57" s="12"/>
      <c r="T57" s="13"/>
      <c r="U57" s="12"/>
      <c r="V57" s="12"/>
    </row>
    <row r="58" spans="1:22" s="3" customFormat="1" ht="21" customHeight="1" x14ac:dyDescent="0.35">
      <c r="A58" s="19"/>
      <c r="B58" s="19"/>
      <c r="C58" s="91"/>
      <c r="D58" s="91"/>
      <c r="E58" s="92"/>
      <c r="F58" s="90"/>
      <c r="G58" s="90"/>
      <c r="H58" s="90"/>
      <c r="I58" s="18">
        <f>IF(F58="",0,((ROUNDDOWN(F58,-2)/100)*60+(F58-ROUNDDOWN(F58,-2))-$I$29)*0.000694444444444444)</f>
        <v>0</v>
      </c>
      <c r="J58" s="18">
        <f>IF(G58="",0,((ROUNDDOWN(G58,-2)/100)*60+(G58-ROUNDDOWN(G58,-2))+$J$29)*0.000694444444444444)</f>
        <v>0</v>
      </c>
      <c r="K58" s="20">
        <f>HOUR(J58-I58)*60+MINUTE(J58-I58)</f>
        <v>0</v>
      </c>
      <c r="L58" s="20">
        <f>ROUNDUP(K58/30,0)</f>
        <v>0</v>
      </c>
      <c r="M58" s="4">
        <f>IF($E58="",0,$M$31)</f>
        <v>0</v>
      </c>
      <c r="N58" s="4">
        <f>L58*M58</f>
        <v>0</v>
      </c>
      <c r="O58" s="8">
        <f>H58</f>
        <v>0</v>
      </c>
      <c r="P58" s="7">
        <f>IF($E58="",0,$P$31)</f>
        <v>0</v>
      </c>
      <c r="Q58" s="6">
        <f>ROUNDUP(O58*P58/10,0)</f>
        <v>0</v>
      </c>
      <c r="R58" s="14"/>
      <c r="S58" s="12"/>
      <c r="T58" s="13"/>
      <c r="U58" s="12"/>
      <c r="V58" s="12"/>
    </row>
    <row r="59" spans="1:22" s="3" customFormat="1" ht="21" customHeight="1" x14ac:dyDescent="0.35">
      <c r="A59" s="19"/>
      <c r="B59" s="19"/>
      <c r="C59" s="91"/>
      <c r="D59" s="91"/>
      <c r="E59" s="92"/>
      <c r="F59" s="90"/>
      <c r="G59" s="90"/>
      <c r="H59" s="90"/>
      <c r="I59" s="18">
        <f>IF(F59="",0,((ROUNDDOWN(F59,-2)/100)*60+(F59-ROUNDDOWN(F59,-2))-$I$29)*0.000694444444444444)</f>
        <v>0</v>
      </c>
      <c r="J59" s="18">
        <f>IF(G59="",0,((ROUNDDOWN(G59,-2)/100)*60+(G59-ROUNDDOWN(G59,-2))+$J$29)*0.000694444444444444)</f>
        <v>0</v>
      </c>
      <c r="K59" s="20">
        <f>HOUR(J59-I59)*60+MINUTE(J59-I59)</f>
        <v>0</v>
      </c>
      <c r="L59" s="20">
        <f>ROUNDUP(K59/30,0)</f>
        <v>0</v>
      </c>
      <c r="M59" s="4">
        <f>IF($E59="",0,$M$31)</f>
        <v>0</v>
      </c>
      <c r="N59" s="4">
        <f>L59*M59</f>
        <v>0</v>
      </c>
      <c r="O59" s="8">
        <f>H59</f>
        <v>0</v>
      </c>
      <c r="P59" s="7">
        <f>IF($E59="",0,$P$31)</f>
        <v>0</v>
      </c>
      <c r="Q59" s="6">
        <f>ROUNDUP(O59*P59/10,0)</f>
        <v>0</v>
      </c>
      <c r="R59" s="14"/>
      <c r="S59" s="12"/>
      <c r="T59" s="13"/>
      <c r="U59" s="12"/>
      <c r="V59" s="12"/>
    </row>
    <row r="60" spans="1:22" s="3" customFormat="1" ht="21" customHeight="1" x14ac:dyDescent="0.35">
      <c r="A60" s="19"/>
      <c r="B60" s="19"/>
      <c r="C60" s="91"/>
      <c r="D60" s="91"/>
      <c r="E60" s="93"/>
      <c r="F60" s="99"/>
      <c r="G60" s="99"/>
      <c r="H60" s="99"/>
      <c r="I60" s="18">
        <f>IF(F60="",0,((ROUNDDOWN(F60,-2)/100)*60+(F60-ROUNDDOWN(F60,-2))-$I$29)*0.000694444444444444)</f>
        <v>0</v>
      </c>
      <c r="J60" s="18">
        <f>IF(G60="",0,((ROUNDDOWN(G60,-2)/100)*60+(G60-ROUNDDOWN(G60,-2))+$J$29)*0.000694444444444444)</f>
        <v>0</v>
      </c>
      <c r="K60" s="17"/>
      <c r="L60" s="17"/>
      <c r="M60" s="4">
        <f>IF($E60="",0,$M$31)</f>
        <v>0</v>
      </c>
      <c r="N60" s="16"/>
      <c r="O60" s="15"/>
      <c r="P60" s="7">
        <f>IF($E60="",0,$P$31)</f>
        <v>0</v>
      </c>
      <c r="Q60" s="6">
        <f>ROUNDUP(O60*P60/10,0)</f>
        <v>0</v>
      </c>
      <c r="R60" s="14"/>
      <c r="S60" s="12"/>
      <c r="T60" s="13"/>
      <c r="U60" s="12"/>
      <c r="V60" s="12"/>
    </row>
    <row r="61" spans="1:22" s="3" customFormat="1" ht="21" customHeight="1" x14ac:dyDescent="0.35">
      <c r="A61" s="11"/>
      <c r="B61" s="11"/>
      <c r="C61" s="96"/>
      <c r="D61" s="96"/>
      <c r="E61" s="94"/>
      <c r="F61" s="95"/>
      <c r="G61" s="95"/>
      <c r="H61" s="95"/>
      <c r="I61" s="10"/>
      <c r="J61" s="10"/>
      <c r="K61" s="9"/>
      <c r="L61" s="9"/>
      <c r="M61" s="4"/>
      <c r="N61" s="4">
        <f>SUM(N56:N60)</f>
        <v>0</v>
      </c>
      <c r="O61" s="8"/>
      <c r="P61" s="7"/>
      <c r="Q61" s="6">
        <f>SUM(Q56:Q60)</f>
        <v>0</v>
      </c>
      <c r="R61" s="4">
        <f>IF(Q61&lt;=0,0,$R$31)</f>
        <v>0</v>
      </c>
      <c r="S61" s="4">
        <f>N61+Q61+R61</f>
        <v>0</v>
      </c>
      <c r="T61" s="5">
        <f>VLOOKUP(D56,$U$28:$V$32,2,0)</f>
        <v>63</v>
      </c>
      <c r="U61" s="4">
        <f>S61*T61</f>
        <v>0</v>
      </c>
      <c r="V61" s="4"/>
    </row>
    <row r="62" spans="1:22" s="3" customFormat="1" ht="21" customHeight="1" x14ac:dyDescent="0.35">
      <c r="A62" s="28"/>
      <c r="B62" s="27"/>
      <c r="C62" s="98"/>
      <c r="D62" s="98"/>
      <c r="E62" s="100"/>
      <c r="F62" s="98"/>
      <c r="G62" s="98"/>
      <c r="H62" s="98"/>
      <c r="I62" s="26"/>
      <c r="J62" s="26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4"/>
      <c r="V62" s="24"/>
    </row>
    <row r="63" spans="1:22" ht="21" customHeight="1" x14ac:dyDescent="0.2">
      <c r="A63" s="29" t="str">
        <f>$C$27</f>
        <v>昭和</v>
      </c>
      <c r="B63" s="29"/>
      <c r="C63" s="87">
        <v>2</v>
      </c>
      <c r="D63" s="88" t="s">
        <v>2</v>
      </c>
      <c r="E63" s="89">
        <v>1</v>
      </c>
      <c r="F63" s="90">
        <v>945</v>
      </c>
      <c r="G63" s="90">
        <v>1155</v>
      </c>
      <c r="H63" s="90">
        <v>22</v>
      </c>
      <c r="I63" s="18">
        <f>IF(F63="",0,((ROUNDDOWN(F63,-2)/100)*60+(F63-ROUNDDOWN(F63,-2))-$I$29)*0.000694444444444444)</f>
        <v>0.40277777777777757</v>
      </c>
      <c r="J63" s="18">
        <f>IF(G63="",0,((ROUNDDOWN(G63,-2)/100)*60+(G63-ROUNDDOWN(G63,-2))+$J$29)*0.000694444444444444)</f>
        <v>0.49999999999999972</v>
      </c>
      <c r="K63" s="20">
        <f>HOUR(J63-I63)*60+MINUTE(J63-I63)</f>
        <v>140</v>
      </c>
      <c r="L63" s="20">
        <f>ROUNDUP(K63/30,0)</f>
        <v>5</v>
      </c>
      <c r="M63" s="4">
        <f>IF($E63="",0,$M$31)</f>
        <v>0</v>
      </c>
      <c r="N63" s="4">
        <f>L63*M63</f>
        <v>0</v>
      </c>
      <c r="O63" s="8">
        <f>H63</f>
        <v>22</v>
      </c>
      <c r="P63" s="85">
        <f>IF($E63="",0,$P$31)</f>
        <v>0</v>
      </c>
      <c r="Q63" s="6">
        <f>ROUNDUP(O63*P63/10,0)</f>
        <v>0</v>
      </c>
      <c r="R63" s="23"/>
      <c r="S63" s="21"/>
      <c r="T63" s="22"/>
      <c r="U63" s="21"/>
      <c r="V63" s="21"/>
    </row>
    <row r="64" spans="1:22" ht="21" customHeight="1" x14ac:dyDescent="0.2">
      <c r="A64" s="19"/>
      <c r="B64" s="19"/>
      <c r="C64" s="91"/>
      <c r="D64" s="91"/>
      <c r="E64" s="92">
        <v>2</v>
      </c>
      <c r="F64" s="90">
        <v>1535</v>
      </c>
      <c r="G64" s="90">
        <v>1745</v>
      </c>
      <c r="H64" s="90">
        <v>22</v>
      </c>
      <c r="I64" s="18">
        <f>IF(F64="",0,((ROUNDDOWN(F64,-2)/100)*60+(F64-ROUNDDOWN(F64,-2))-$I$29)*0.000694444444444444)</f>
        <v>0.64583333333333293</v>
      </c>
      <c r="J64" s="18">
        <f>IF(G64="",0,((ROUNDDOWN(G64,-2)/100)*60+(G64-ROUNDDOWN(G64,-2))+$J$29)*0.000694444444444444)</f>
        <v>0.74305555555555514</v>
      </c>
      <c r="K64" s="20">
        <f>HOUR(J64-I64)*60+MINUTE(J64-I64)</f>
        <v>140</v>
      </c>
      <c r="L64" s="20">
        <f>ROUNDUP(K64/30,0)</f>
        <v>5</v>
      </c>
      <c r="M64" s="4">
        <f>IF($E64="",0,$M$31)</f>
        <v>0</v>
      </c>
      <c r="N64" s="4">
        <f>L64*M64</f>
        <v>0</v>
      </c>
      <c r="O64" s="8">
        <f>H64</f>
        <v>22</v>
      </c>
      <c r="P64" s="85">
        <f>IF($E64="",0,$P$31)</f>
        <v>0</v>
      </c>
      <c r="Q64" s="6">
        <f>ROUNDUP(O64*P64/10,0)</f>
        <v>0</v>
      </c>
      <c r="R64" s="14"/>
      <c r="S64" s="12"/>
      <c r="T64" s="13"/>
      <c r="U64" s="12"/>
      <c r="V64" s="12"/>
    </row>
    <row r="65" spans="1:22" ht="21" customHeight="1" x14ac:dyDescent="0.2">
      <c r="A65" s="19"/>
      <c r="B65" s="19"/>
      <c r="C65" s="91"/>
      <c r="D65" s="91"/>
      <c r="E65" s="92" t="s">
        <v>97</v>
      </c>
      <c r="F65" s="90">
        <v>1340</v>
      </c>
      <c r="G65" s="90">
        <v>1450</v>
      </c>
      <c r="H65" s="90">
        <v>6.9</v>
      </c>
      <c r="I65" s="18">
        <f>IF(F65="",0,((ROUNDDOWN(F65,-2)/100)*60+(F65-ROUNDDOWN(F65,-2))-$I$29)*0.000694444444444444)</f>
        <v>0.56597222222222188</v>
      </c>
      <c r="J65" s="18">
        <f>IF(G65="",0,((ROUNDDOWN(G65,-2)/100)*60+(G65-ROUNDDOWN(G65,-2))+$J$29)*0.000694444444444444)</f>
        <v>0.62152777777777746</v>
      </c>
      <c r="K65" s="20">
        <f>HOUR(J65-I65)*60+MINUTE(J65-I65)</f>
        <v>80</v>
      </c>
      <c r="L65" s="20">
        <f>ROUNDUP(K65/30,0)</f>
        <v>3</v>
      </c>
      <c r="M65" s="4">
        <f>IF($E65="",0,$M$31)</f>
        <v>0</v>
      </c>
      <c r="N65" s="4">
        <f>L65*M65</f>
        <v>0</v>
      </c>
      <c r="O65" s="8">
        <f>H65</f>
        <v>6.9</v>
      </c>
      <c r="P65" s="85">
        <f>IF($E65="",0,$P$31)</f>
        <v>0</v>
      </c>
      <c r="Q65" s="6">
        <f>ROUNDUP(O65*P65/10,0)</f>
        <v>0</v>
      </c>
      <c r="R65" s="14"/>
      <c r="S65" s="12"/>
      <c r="T65" s="13"/>
      <c r="U65" s="12"/>
      <c r="V65" s="12"/>
    </row>
    <row r="66" spans="1:22" ht="21" customHeight="1" x14ac:dyDescent="0.2">
      <c r="A66" s="19"/>
      <c r="B66" s="19"/>
      <c r="C66" s="91"/>
      <c r="D66" s="91"/>
      <c r="E66" s="92"/>
      <c r="F66" s="90"/>
      <c r="G66" s="90"/>
      <c r="H66" s="90"/>
      <c r="I66" s="18">
        <f>IF(F66="",0,((ROUNDDOWN(F66,-2)/100)*60+(F66-ROUNDDOWN(F66,-2))-$I$29)*0.000694444444444444)</f>
        <v>0</v>
      </c>
      <c r="J66" s="18">
        <f>IF(G66="",0,((ROUNDDOWN(G66,-2)/100)*60+(G66-ROUNDDOWN(G66,-2))+$J$29)*0.000694444444444444)</f>
        <v>0</v>
      </c>
      <c r="K66" s="20">
        <f>HOUR(J66-I66)*60+MINUTE(J66-I66)</f>
        <v>0</v>
      </c>
      <c r="L66" s="20">
        <f>ROUNDUP(K66/30,0)</f>
        <v>0</v>
      </c>
      <c r="M66" s="4">
        <f>IF($E66="",0,$M$31)</f>
        <v>0</v>
      </c>
      <c r="N66" s="4">
        <f>L66*M66</f>
        <v>0</v>
      </c>
      <c r="O66" s="8">
        <f>H66</f>
        <v>0</v>
      </c>
      <c r="P66" s="85">
        <f>IF($E66="",0,$P$31)</f>
        <v>0</v>
      </c>
      <c r="Q66" s="6">
        <f>ROUNDUP(O66*P66/10,0)</f>
        <v>0</v>
      </c>
      <c r="R66" s="14"/>
      <c r="S66" s="12"/>
      <c r="T66" s="13"/>
      <c r="U66" s="12"/>
      <c r="V66" s="12"/>
    </row>
    <row r="67" spans="1:22" ht="21" customHeight="1" x14ac:dyDescent="0.2">
      <c r="A67" s="19"/>
      <c r="B67" s="19"/>
      <c r="C67" s="91"/>
      <c r="D67" s="91"/>
      <c r="E67" s="93"/>
      <c r="F67" s="90"/>
      <c r="G67" s="90"/>
      <c r="H67" s="90"/>
      <c r="I67" s="18">
        <f>IF(F67="",0,((ROUNDDOWN(F67,-2)/100)*60+(F67-ROUNDDOWN(F67,-2))-$I$29)*0.000694444444444444)</f>
        <v>0</v>
      </c>
      <c r="J67" s="18">
        <f>IF(G67="",0,((ROUNDDOWN(G67,-2)/100)*60+(G67-ROUNDDOWN(G67,-2))+$J$29)*0.000694444444444444)</f>
        <v>0</v>
      </c>
      <c r="K67" s="17">
        <f>HOUR(J67-I67)*60+MINUTE(J67-I67)</f>
        <v>0</v>
      </c>
      <c r="L67" s="17">
        <f>ROUNDUP(K67/30,0)</f>
        <v>0</v>
      </c>
      <c r="M67" s="4">
        <f>IF($E67="",0,$M$31)</f>
        <v>0</v>
      </c>
      <c r="N67" s="16">
        <f>L67*M67</f>
        <v>0</v>
      </c>
      <c r="O67" s="15">
        <f>H67</f>
        <v>0</v>
      </c>
      <c r="P67" s="85">
        <f>IF($E67="",0,$P$31)</f>
        <v>0</v>
      </c>
      <c r="Q67" s="6">
        <f>ROUNDUP(O67*P67/10,0)</f>
        <v>0</v>
      </c>
      <c r="R67" s="14"/>
      <c r="S67" s="12"/>
      <c r="T67" s="13"/>
      <c r="U67" s="12"/>
      <c r="V67" s="12"/>
    </row>
    <row r="68" spans="1:22" ht="21" customHeight="1" x14ac:dyDescent="0.2">
      <c r="A68" s="19"/>
      <c r="B68" s="19"/>
      <c r="C68" s="91"/>
      <c r="D68" s="91"/>
      <c r="E68" s="94"/>
      <c r="F68" s="95"/>
      <c r="G68" s="95"/>
      <c r="H68" s="95"/>
      <c r="I68" s="10"/>
      <c r="J68" s="10"/>
      <c r="K68" s="9"/>
      <c r="L68" s="9"/>
      <c r="M68" s="4"/>
      <c r="N68" s="4">
        <f>SUM(N63:N67)</f>
        <v>0</v>
      </c>
      <c r="O68" s="8"/>
      <c r="P68" s="85"/>
      <c r="Q68" s="6">
        <f>SUM(Q63:Q67)</f>
        <v>0</v>
      </c>
      <c r="R68" s="4">
        <f>IF(Q68&lt;=0,0,$R$31)</f>
        <v>0</v>
      </c>
      <c r="S68" s="4">
        <f>N68+Q68+R68</f>
        <v>0</v>
      </c>
      <c r="T68" s="5">
        <f>VLOOKUP(D63,$U$28:$V$32,2,0)</f>
        <v>246</v>
      </c>
      <c r="U68" s="4">
        <f>S68*T68</f>
        <v>0</v>
      </c>
      <c r="V68" s="4"/>
    </row>
    <row r="69" spans="1:22" ht="21" customHeight="1" x14ac:dyDescent="0.2">
      <c r="A69" s="19"/>
      <c r="B69" s="19"/>
      <c r="C69" s="91"/>
      <c r="D69" s="96"/>
      <c r="E69" s="97"/>
      <c r="F69" s="98"/>
      <c r="G69" s="98"/>
      <c r="H69" s="98"/>
      <c r="I69" s="26"/>
      <c r="J69" s="26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4"/>
      <c r="V69" s="24"/>
    </row>
    <row r="70" spans="1:22" ht="21" customHeight="1" x14ac:dyDescent="0.2">
      <c r="A70" s="19"/>
      <c r="B70" s="19"/>
      <c r="C70" s="91"/>
      <c r="D70" s="88" t="s">
        <v>1</v>
      </c>
      <c r="E70" s="89">
        <v>1</v>
      </c>
      <c r="F70" s="90">
        <v>1000</v>
      </c>
      <c r="G70" s="90">
        <v>1200</v>
      </c>
      <c r="H70" s="90">
        <v>22</v>
      </c>
      <c r="I70" s="18">
        <f>IF(F70="",0,((ROUNDDOWN(F70,-2)/100)*60+(F70-ROUNDDOWN(F70,-2))-$I$29)*0.000694444444444444)</f>
        <v>0.4131944444444442</v>
      </c>
      <c r="J70" s="18">
        <f>IF(G70="",0,((ROUNDDOWN(G70,-2)/100)*60+(G70-ROUNDDOWN(G70,-2))+$J$29)*0.000694444444444444)</f>
        <v>0.50347222222222188</v>
      </c>
      <c r="K70" s="20">
        <f>HOUR(J70-I70)*60+MINUTE(J70-I70)</f>
        <v>130</v>
      </c>
      <c r="L70" s="20">
        <f>ROUNDUP(K70/30,0)</f>
        <v>5</v>
      </c>
      <c r="M70" s="4">
        <f>IF($E70="",0,$M$31)</f>
        <v>0</v>
      </c>
      <c r="N70" s="4">
        <f>L70*M70</f>
        <v>0</v>
      </c>
      <c r="O70" s="8">
        <f>H70</f>
        <v>22</v>
      </c>
      <c r="P70" s="85">
        <f>IF($E70="",0,$P$31)</f>
        <v>0</v>
      </c>
      <c r="Q70" s="6">
        <f>ROUNDUP(O70*P70/10,0)</f>
        <v>0</v>
      </c>
      <c r="R70" s="23"/>
      <c r="S70" s="21"/>
      <c r="T70" s="22"/>
      <c r="U70" s="21"/>
      <c r="V70" s="21"/>
    </row>
    <row r="71" spans="1:22" ht="21" customHeight="1" x14ac:dyDescent="0.2">
      <c r="A71" s="19"/>
      <c r="B71" s="19"/>
      <c r="C71" s="91"/>
      <c r="D71" s="91"/>
      <c r="E71" s="92">
        <v>2</v>
      </c>
      <c r="F71" s="90">
        <v>1550</v>
      </c>
      <c r="G71" s="90">
        <v>1750</v>
      </c>
      <c r="H71" s="90">
        <v>22</v>
      </c>
      <c r="I71" s="18">
        <f>IF(F71="",0,((ROUNDDOWN(F71,-2)/100)*60+(F71-ROUNDDOWN(F71,-2))-$I$29)*0.000694444444444444)</f>
        <v>0.65624999999999967</v>
      </c>
      <c r="J71" s="18">
        <f>IF(G71="",0,((ROUNDDOWN(G71,-2)/100)*60+(G71-ROUNDDOWN(G71,-2))+$J$29)*0.000694444444444444)</f>
        <v>0.74652777777777735</v>
      </c>
      <c r="K71" s="20">
        <f>HOUR(J71-I71)*60+MINUTE(J71-I71)</f>
        <v>130</v>
      </c>
      <c r="L71" s="20">
        <f>ROUNDUP(K71/30,0)</f>
        <v>5</v>
      </c>
      <c r="M71" s="4">
        <f>IF($E71="",0,$M$31)</f>
        <v>0</v>
      </c>
      <c r="N71" s="4">
        <f>L71*M71</f>
        <v>0</v>
      </c>
      <c r="O71" s="8">
        <f>H71</f>
        <v>22</v>
      </c>
      <c r="P71" s="85">
        <f>IF($E71="",0,$P$31)</f>
        <v>0</v>
      </c>
      <c r="Q71" s="6">
        <f>ROUNDUP(O71*P71/10,0)</f>
        <v>0</v>
      </c>
      <c r="R71" s="14"/>
      <c r="S71" s="12"/>
      <c r="T71" s="13"/>
      <c r="U71" s="12"/>
      <c r="V71" s="12"/>
    </row>
    <row r="72" spans="1:22" ht="21" customHeight="1" x14ac:dyDescent="0.2">
      <c r="A72" s="19"/>
      <c r="B72" s="19"/>
      <c r="C72" s="91"/>
      <c r="D72" s="91"/>
      <c r="E72" s="92"/>
      <c r="F72" s="90"/>
      <c r="G72" s="90"/>
      <c r="H72" s="90"/>
      <c r="I72" s="18">
        <f>IF(F72="",0,((ROUNDDOWN(F72,-2)/100)*60+(F72-ROUNDDOWN(F72,-2))-$I$29)*0.000694444444444444)</f>
        <v>0</v>
      </c>
      <c r="J72" s="18">
        <f>IF(G72="",0,((ROUNDDOWN(G72,-2)/100)*60+(G72-ROUNDDOWN(G72,-2))+$J$29)*0.000694444444444444)</f>
        <v>0</v>
      </c>
      <c r="K72" s="20">
        <f>HOUR(J72-I72)*60+MINUTE(J72-I72)</f>
        <v>0</v>
      </c>
      <c r="L72" s="20">
        <f>ROUNDUP(K72/30,0)</f>
        <v>0</v>
      </c>
      <c r="M72" s="4">
        <f>IF($E72="",0,$M$31)</f>
        <v>0</v>
      </c>
      <c r="N72" s="4">
        <f>L72*M72</f>
        <v>0</v>
      </c>
      <c r="O72" s="8">
        <f>H72</f>
        <v>0</v>
      </c>
      <c r="P72" s="85">
        <f>IF($E72="",0,$P$31)</f>
        <v>0</v>
      </c>
      <c r="Q72" s="6">
        <f>ROUNDUP(O72*P72/10,0)</f>
        <v>0</v>
      </c>
      <c r="R72" s="14"/>
      <c r="S72" s="12"/>
      <c r="T72" s="13"/>
      <c r="U72" s="12"/>
      <c r="V72" s="12"/>
    </row>
    <row r="73" spans="1:22" ht="21" customHeight="1" x14ac:dyDescent="0.2">
      <c r="A73" s="19"/>
      <c r="B73" s="19"/>
      <c r="C73" s="91"/>
      <c r="D73" s="91"/>
      <c r="E73" s="92"/>
      <c r="F73" s="90"/>
      <c r="G73" s="90"/>
      <c r="H73" s="90"/>
      <c r="I73" s="18">
        <f>IF(F73="",0,((ROUNDDOWN(F73,-2)/100)*60+(F73-ROUNDDOWN(F73,-2))-$I$29)*0.000694444444444444)</f>
        <v>0</v>
      </c>
      <c r="J73" s="18">
        <f>IF(G73="",0,((ROUNDDOWN(G73,-2)/100)*60+(G73-ROUNDDOWN(G73,-2))+$J$29)*0.000694444444444444)</f>
        <v>0</v>
      </c>
      <c r="K73" s="20">
        <f>HOUR(J73-I73)*60+MINUTE(J73-I73)</f>
        <v>0</v>
      </c>
      <c r="L73" s="20">
        <f>ROUNDUP(K73/30,0)</f>
        <v>0</v>
      </c>
      <c r="M73" s="4">
        <f>IF($E73="",0,$M$31)</f>
        <v>0</v>
      </c>
      <c r="N73" s="4">
        <f>L73*M73</f>
        <v>0</v>
      </c>
      <c r="O73" s="8">
        <f>H73</f>
        <v>0</v>
      </c>
      <c r="P73" s="85">
        <f>IF($E73="",0,$P$31)</f>
        <v>0</v>
      </c>
      <c r="Q73" s="6">
        <f>ROUNDUP(O73*P73/10,0)</f>
        <v>0</v>
      </c>
      <c r="R73" s="14"/>
      <c r="S73" s="12"/>
      <c r="T73" s="13"/>
      <c r="U73" s="12"/>
      <c r="V73" s="12"/>
    </row>
    <row r="74" spans="1:22" ht="21" customHeight="1" x14ac:dyDescent="0.2">
      <c r="A74" s="19"/>
      <c r="B74" s="19"/>
      <c r="C74" s="91"/>
      <c r="D74" s="91"/>
      <c r="E74" s="93"/>
      <c r="F74" s="99"/>
      <c r="G74" s="99"/>
      <c r="H74" s="99"/>
      <c r="I74" s="18">
        <f>IF(F74="",0,((ROUNDDOWN(F74,-2)/100)*60+(F74-ROUNDDOWN(F74,-2))-$I$29)*0.000694444444444444)</f>
        <v>0</v>
      </c>
      <c r="J74" s="18">
        <f>IF(G74="",0,((ROUNDDOWN(G74,-2)/100)*60+(G74-ROUNDDOWN(G74,-2))+$J$29)*0.000694444444444444)</f>
        <v>0</v>
      </c>
      <c r="K74" s="17">
        <f>HOUR(J74-I74)*60+MINUTE(J74-I74)</f>
        <v>0</v>
      </c>
      <c r="L74" s="17">
        <f>ROUNDUP(K74/30,0)</f>
        <v>0</v>
      </c>
      <c r="M74" s="4">
        <f>IF($E74="",0,$M$31)</f>
        <v>0</v>
      </c>
      <c r="N74" s="16">
        <f>L74*M74</f>
        <v>0</v>
      </c>
      <c r="O74" s="15">
        <f>H74</f>
        <v>0</v>
      </c>
      <c r="P74" s="85">
        <f>IF($E74="",0,$P$31)</f>
        <v>0</v>
      </c>
      <c r="Q74" s="6">
        <f>ROUNDUP(O74*P74/10,0)</f>
        <v>0</v>
      </c>
      <c r="R74" s="14"/>
      <c r="S74" s="12"/>
      <c r="T74" s="13"/>
      <c r="U74" s="12"/>
      <c r="V74" s="12"/>
    </row>
    <row r="75" spans="1:22" ht="21" customHeight="1" x14ac:dyDescent="0.2">
      <c r="A75" s="19"/>
      <c r="B75" s="19"/>
      <c r="C75" s="91"/>
      <c r="D75" s="91"/>
      <c r="E75" s="94"/>
      <c r="F75" s="95"/>
      <c r="G75" s="95"/>
      <c r="H75" s="95"/>
      <c r="I75" s="10"/>
      <c r="J75" s="10"/>
      <c r="K75" s="9"/>
      <c r="L75" s="9"/>
      <c r="M75" s="4"/>
      <c r="N75" s="4">
        <f>SUM(N70:N74)</f>
        <v>0</v>
      </c>
      <c r="O75" s="8"/>
      <c r="P75" s="85"/>
      <c r="Q75" s="6">
        <f>SUM(Q70:Q74)</f>
        <v>0</v>
      </c>
      <c r="R75" s="4">
        <f>IF(Q75&lt;=0,0,$R$31)</f>
        <v>0</v>
      </c>
      <c r="S75" s="4">
        <f>N75+Q75+R75</f>
        <v>0</v>
      </c>
      <c r="T75" s="5">
        <f>VLOOKUP(D70,$U$28:$V$32,2,0)</f>
        <v>56</v>
      </c>
      <c r="U75" s="4">
        <f>S75*T75</f>
        <v>0</v>
      </c>
      <c r="V75" s="4"/>
    </row>
    <row r="76" spans="1:22" ht="21" customHeight="1" x14ac:dyDescent="0.2">
      <c r="A76" s="19"/>
      <c r="B76" s="19"/>
      <c r="C76" s="91"/>
      <c r="D76" s="96"/>
      <c r="E76" s="97"/>
      <c r="F76" s="98"/>
      <c r="G76" s="98"/>
      <c r="H76" s="98"/>
      <c r="I76" s="26"/>
      <c r="J76" s="26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4"/>
      <c r="V76" s="24"/>
    </row>
    <row r="77" spans="1:22" ht="21" customHeight="1" x14ac:dyDescent="0.2">
      <c r="A77" s="19"/>
      <c r="B77" s="19"/>
      <c r="C77" s="91"/>
      <c r="D77" s="88" t="s">
        <v>0</v>
      </c>
      <c r="E77" s="89">
        <v>1</v>
      </c>
      <c r="F77" s="90">
        <v>1000</v>
      </c>
      <c r="G77" s="90">
        <v>1150</v>
      </c>
      <c r="H77" s="90">
        <v>22</v>
      </c>
      <c r="I77" s="18">
        <f>IF(F77="",0,((ROUNDDOWN(F77,-2)/100)*60+(F77-ROUNDDOWN(F77,-2))-$I$29)*0.000694444444444444)</f>
        <v>0.4131944444444442</v>
      </c>
      <c r="J77" s="18">
        <f>IF(G77="",0,((ROUNDDOWN(G77,-2)/100)*60+(G77-ROUNDDOWN(G77,-2))+$J$29)*0.000694444444444444)</f>
        <v>0.49652777777777751</v>
      </c>
      <c r="K77" s="20">
        <f>HOUR(J77-I77)*60+MINUTE(J77-I77)</f>
        <v>120</v>
      </c>
      <c r="L77" s="20">
        <f>ROUNDUP(K77/30,0)</f>
        <v>4</v>
      </c>
      <c r="M77" s="4">
        <f>IF($E77="",0,$M$31)</f>
        <v>0</v>
      </c>
      <c r="N77" s="4">
        <f>L77*M77</f>
        <v>0</v>
      </c>
      <c r="O77" s="8">
        <f>H77</f>
        <v>22</v>
      </c>
      <c r="P77" s="85">
        <f>IF($E77="",0,$P$31)</f>
        <v>0</v>
      </c>
      <c r="Q77" s="6">
        <f>ROUNDUP(O77*P77/10,0)</f>
        <v>0</v>
      </c>
      <c r="R77" s="23"/>
      <c r="S77" s="21"/>
      <c r="T77" s="22"/>
      <c r="U77" s="21"/>
      <c r="V77" s="21"/>
    </row>
    <row r="78" spans="1:22" ht="21" customHeight="1" x14ac:dyDescent="0.2">
      <c r="A78" s="19"/>
      <c r="B78" s="19"/>
      <c r="C78" s="91"/>
      <c r="D78" s="91"/>
      <c r="E78" s="92">
        <v>2</v>
      </c>
      <c r="F78" s="90">
        <v>1550</v>
      </c>
      <c r="G78" s="90">
        <v>1740</v>
      </c>
      <c r="H78" s="90">
        <v>22</v>
      </c>
      <c r="I78" s="18">
        <f>IF(F78="",0,((ROUNDDOWN(F78,-2)/100)*60+(F78-ROUNDDOWN(F78,-2))-$I$29)*0.000694444444444444)</f>
        <v>0.65624999999999967</v>
      </c>
      <c r="J78" s="18">
        <f>IF(G78="",0,((ROUNDDOWN(G78,-2)/100)*60+(G78-ROUNDDOWN(G78,-2))+$J$29)*0.000694444444444444)</f>
        <v>0.73958333333333293</v>
      </c>
      <c r="K78" s="20">
        <f>HOUR(J78-I78)*60+MINUTE(J78-I78)</f>
        <v>120</v>
      </c>
      <c r="L78" s="20">
        <f>ROUNDUP(K78/30,0)</f>
        <v>4</v>
      </c>
      <c r="M78" s="4">
        <f>IF($E78="",0,$M$31)</f>
        <v>0</v>
      </c>
      <c r="N78" s="4">
        <f>L78*M78</f>
        <v>0</v>
      </c>
      <c r="O78" s="8">
        <f>H78</f>
        <v>22</v>
      </c>
      <c r="P78" s="85">
        <f>IF($E78="",0,$P$31)</f>
        <v>0</v>
      </c>
      <c r="Q78" s="6">
        <f>ROUNDUP(O78*P78/10,0)</f>
        <v>0</v>
      </c>
      <c r="R78" s="14"/>
      <c r="S78" s="12"/>
      <c r="T78" s="13"/>
      <c r="U78" s="12"/>
      <c r="V78" s="12"/>
    </row>
    <row r="79" spans="1:22" ht="21" customHeight="1" x14ac:dyDescent="0.2">
      <c r="A79" s="19"/>
      <c r="B79" s="19"/>
      <c r="C79" s="91"/>
      <c r="D79" s="91"/>
      <c r="E79" s="92"/>
      <c r="F79" s="90"/>
      <c r="G79" s="90"/>
      <c r="H79" s="90"/>
      <c r="I79" s="18">
        <f>IF(F79="",0,((ROUNDDOWN(F79,-2)/100)*60+(F79-ROUNDDOWN(F79,-2))-$I$29)*0.000694444444444444)</f>
        <v>0</v>
      </c>
      <c r="J79" s="18">
        <f>IF(G79="",0,((ROUNDDOWN(G79,-2)/100)*60+(G79-ROUNDDOWN(G79,-2))+$J$29)*0.000694444444444444)</f>
        <v>0</v>
      </c>
      <c r="K79" s="20">
        <f>HOUR(J79-I79)*60+MINUTE(J79-I79)</f>
        <v>0</v>
      </c>
      <c r="L79" s="20">
        <f>ROUNDUP(K79/30,0)</f>
        <v>0</v>
      </c>
      <c r="M79" s="4">
        <f>IF($E79="",0,$M$31)</f>
        <v>0</v>
      </c>
      <c r="N79" s="4">
        <f>L79*M79</f>
        <v>0</v>
      </c>
      <c r="O79" s="8">
        <f>H79</f>
        <v>0</v>
      </c>
      <c r="P79" s="85">
        <f>IF($E79="",0,$P$31)</f>
        <v>0</v>
      </c>
      <c r="Q79" s="6">
        <f>ROUNDUP(O79*P79/10,0)</f>
        <v>0</v>
      </c>
      <c r="R79" s="14"/>
      <c r="S79" s="12"/>
      <c r="T79" s="13"/>
      <c r="U79" s="12"/>
      <c r="V79" s="12"/>
    </row>
    <row r="80" spans="1:22" ht="21" customHeight="1" x14ac:dyDescent="0.2">
      <c r="A80" s="19"/>
      <c r="B80" s="19"/>
      <c r="C80" s="91"/>
      <c r="D80" s="91"/>
      <c r="E80" s="92"/>
      <c r="F80" s="90"/>
      <c r="G80" s="90"/>
      <c r="H80" s="90"/>
      <c r="I80" s="18">
        <f>IF(F80="",0,((ROUNDDOWN(F80,-2)/100)*60+(F80-ROUNDDOWN(F80,-2))-$I$29)*0.000694444444444444)</f>
        <v>0</v>
      </c>
      <c r="J80" s="18">
        <f>IF(G80="",0,((ROUNDDOWN(G80,-2)/100)*60+(G80-ROUNDDOWN(G80,-2))+$J$29)*0.000694444444444444)</f>
        <v>0</v>
      </c>
      <c r="K80" s="20">
        <f>HOUR(J80-I80)*60+MINUTE(J80-I80)</f>
        <v>0</v>
      </c>
      <c r="L80" s="20">
        <f>ROUNDUP(K80/30,0)</f>
        <v>0</v>
      </c>
      <c r="M80" s="4">
        <f>IF($E80="",0,$M$31)</f>
        <v>0</v>
      </c>
      <c r="N80" s="4">
        <f>L80*M80</f>
        <v>0</v>
      </c>
      <c r="O80" s="8">
        <f>H80</f>
        <v>0</v>
      </c>
      <c r="P80" s="85">
        <f>IF($E80="",0,$P$31)</f>
        <v>0</v>
      </c>
      <c r="Q80" s="6">
        <f>ROUNDUP(O80*P80/10,0)</f>
        <v>0</v>
      </c>
      <c r="R80" s="14"/>
      <c r="S80" s="12"/>
      <c r="T80" s="13"/>
      <c r="U80" s="12"/>
      <c r="V80" s="12"/>
    </row>
    <row r="81" spans="1:22" ht="21" customHeight="1" x14ac:dyDescent="0.2">
      <c r="A81" s="19"/>
      <c r="B81" s="19"/>
      <c r="C81" s="91"/>
      <c r="D81" s="91"/>
      <c r="E81" s="93"/>
      <c r="F81" s="99"/>
      <c r="G81" s="99"/>
      <c r="H81" s="99"/>
      <c r="I81" s="18">
        <f>IF(F81="",0,((ROUNDDOWN(F81,-2)/100)*60+(F81-ROUNDDOWN(F81,-2))-$I$29)*0.000694444444444444)</f>
        <v>0</v>
      </c>
      <c r="J81" s="18">
        <f>IF(G81="",0,((ROUNDDOWN(G81,-2)/100)*60+(G81-ROUNDDOWN(G81,-2))+$J$29)*0.000694444444444444)</f>
        <v>0</v>
      </c>
      <c r="K81" s="17"/>
      <c r="L81" s="17"/>
      <c r="M81" s="4">
        <f>IF($E81="",0,$M$31)</f>
        <v>0</v>
      </c>
      <c r="N81" s="16"/>
      <c r="O81" s="15"/>
      <c r="P81" s="85">
        <f>IF($E81="",0,$P$31)</f>
        <v>0</v>
      </c>
      <c r="Q81" s="6">
        <f>ROUNDUP(O81*P81/10,0)</f>
        <v>0</v>
      </c>
      <c r="R81" s="14"/>
      <c r="S81" s="12"/>
      <c r="T81" s="13"/>
      <c r="U81" s="12"/>
      <c r="V81" s="12"/>
    </row>
    <row r="82" spans="1:22" ht="21" customHeight="1" x14ac:dyDescent="0.2">
      <c r="A82" s="11"/>
      <c r="B82" s="11"/>
      <c r="C82" s="96"/>
      <c r="D82" s="96"/>
      <c r="E82" s="94"/>
      <c r="F82" s="95"/>
      <c r="G82" s="95"/>
      <c r="H82" s="95"/>
      <c r="I82" s="10"/>
      <c r="J82" s="10"/>
      <c r="K82" s="9"/>
      <c r="L82" s="9"/>
      <c r="M82" s="4"/>
      <c r="N82" s="4">
        <f>SUM(N77:N81)</f>
        <v>0</v>
      </c>
      <c r="O82" s="8"/>
      <c r="P82" s="85"/>
      <c r="Q82" s="6">
        <f>SUM(Q77:Q81)</f>
        <v>0</v>
      </c>
      <c r="R82" s="4">
        <f>IF(Q82&lt;=0,0,$R$31)</f>
        <v>0</v>
      </c>
      <c r="S82" s="4">
        <f>N82+Q82+R82</f>
        <v>0</v>
      </c>
      <c r="T82" s="5">
        <f>VLOOKUP(D77,$U$28:$V$32,2,0)</f>
        <v>63</v>
      </c>
      <c r="U82" s="4">
        <f>S82*T82</f>
        <v>0</v>
      </c>
      <c r="V82" s="4"/>
    </row>
    <row r="83" spans="1:22" s="3" customFormat="1" ht="21" customHeight="1" x14ac:dyDescent="0.35">
      <c r="A83" s="28"/>
      <c r="B83" s="27"/>
      <c r="C83" s="98"/>
      <c r="D83" s="98"/>
      <c r="E83" s="100"/>
      <c r="F83" s="98"/>
      <c r="G83" s="98"/>
      <c r="H83" s="98"/>
      <c r="I83" s="26"/>
      <c r="J83" s="26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4"/>
      <c r="V83" s="24"/>
    </row>
    <row r="84" spans="1:22" ht="21" customHeight="1" x14ac:dyDescent="0.2">
      <c r="A84" s="29" t="str">
        <f>$C$27</f>
        <v>昭和</v>
      </c>
      <c r="B84" s="29"/>
      <c r="C84" s="87">
        <v>3</v>
      </c>
      <c r="D84" s="88" t="s">
        <v>2</v>
      </c>
      <c r="E84" s="89">
        <v>1</v>
      </c>
      <c r="F84" s="90">
        <v>950</v>
      </c>
      <c r="G84" s="90">
        <v>1140</v>
      </c>
      <c r="H84" s="90">
        <v>19</v>
      </c>
      <c r="I84" s="18">
        <f>IF(F84="",0,((ROUNDDOWN(F84,-2)/100)*60+(F84-ROUNDDOWN(F84,-2))-$I$29)*0.000694444444444444)</f>
        <v>0.40624999999999978</v>
      </c>
      <c r="J84" s="18">
        <f>IF(G84="",0,((ROUNDDOWN(G84,-2)/100)*60+(G84-ROUNDDOWN(G84,-2))+$J$29)*0.000694444444444444)</f>
        <v>0.48958333333333304</v>
      </c>
      <c r="K84" s="20">
        <f>HOUR(J84-I84)*60+MINUTE(J84-I84)</f>
        <v>120</v>
      </c>
      <c r="L84" s="20">
        <f>ROUNDUP(K84/30,0)</f>
        <v>4</v>
      </c>
      <c r="M84" s="4">
        <f>IF($E84="",0,$M$31)</f>
        <v>0</v>
      </c>
      <c r="N84" s="4">
        <f>L84*M84</f>
        <v>0</v>
      </c>
      <c r="O84" s="8">
        <f>H84</f>
        <v>19</v>
      </c>
      <c r="P84" s="85">
        <f>IF($E84="",0,$P$31)</f>
        <v>0</v>
      </c>
      <c r="Q84" s="6">
        <f>ROUNDUP(O84*P84/10,0)</f>
        <v>0</v>
      </c>
      <c r="R84" s="23"/>
      <c r="S84" s="21"/>
      <c r="T84" s="22"/>
      <c r="U84" s="21"/>
      <c r="V84" s="21"/>
    </row>
    <row r="85" spans="1:22" ht="21" customHeight="1" x14ac:dyDescent="0.2">
      <c r="A85" s="19"/>
      <c r="B85" s="19"/>
      <c r="C85" s="91"/>
      <c r="D85" s="91"/>
      <c r="E85" s="92">
        <v>2</v>
      </c>
      <c r="F85" s="90">
        <v>1600</v>
      </c>
      <c r="G85" s="90">
        <v>1750</v>
      </c>
      <c r="H85" s="90">
        <v>19</v>
      </c>
      <c r="I85" s="18">
        <f>IF(F85="",0,((ROUNDDOWN(F85,-2)/100)*60+(F85-ROUNDDOWN(F85,-2))-$I$29)*0.000694444444444444)</f>
        <v>0.66319444444444409</v>
      </c>
      <c r="J85" s="18">
        <f>IF(G85="",0,((ROUNDDOWN(G85,-2)/100)*60+(G85-ROUNDDOWN(G85,-2))+$J$29)*0.000694444444444444)</f>
        <v>0.74652777777777735</v>
      </c>
      <c r="K85" s="20">
        <f>HOUR(J85-I85)*60+MINUTE(J85-I85)</f>
        <v>120</v>
      </c>
      <c r="L85" s="20">
        <f>ROUNDUP(K85/30,0)</f>
        <v>4</v>
      </c>
      <c r="M85" s="4">
        <f>IF($E85="",0,$M$31)</f>
        <v>0</v>
      </c>
      <c r="N85" s="4">
        <f>L85*M85</f>
        <v>0</v>
      </c>
      <c r="O85" s="8">
        <f>H85</f>
        <v>19</v>
      </c>
      <c r="P85" s="85">
        <f>IF($E85="",0,$P$31)</f>
        <v>0</v>
      </c>
      <c r="Q85" s="6">
        <f>ROUNDUP(O85*P85/10,0)</f>
        <v>0</v>
      </c>
      <c r="R85" s="14"/>
      <c r="S85" s="12"/>
      <c r="T85" s="13"/>
      <c r="U85" s="12"/>
      <c r="V85" s="12"/>
    </row>
    <row r="86" spans="1:22" ht="21" customHeight="1" x14ac:dyDescent="0.2">
      <c r="A86" s="19"/>
      <c r="B86" s="19"/>
      <c r="C86" s="91"/>
      <c r="D86" s="91"/>
      <c r="E86" s="92" t="s">
        <v>97</v>
      </c>
      <c r="F86" s="90">
        <v>1350</v>
      </c>
      <c r="G86" s="90">
        <v>1450</v>
      </c>
      <c r="H86" s="90">
        <v>9.4</v>
      </c>
      <c r="I86" s="18">
        <f>IF(F86="",0,((ROUNDDOWN(F86,-2)/100)*60+(F86-ROUNDDOWN(F86,-2))-$I$29)*0.000694444444444444)</f>
        <v>0.5729166666666663</v>
      </c>
      <c r="J86" s="18">
        <f>IF(G86="",0,((ROUNDDOWN(G86,-2)/100)*60+(G86-ROUNDDOWN(G86,-2))+$J$29)*0.000694444444444444)</f>
        <v>0.62152777777777746</v>
      </c>
      <c r="K86" s="20">
        <f>HOUR(J86-I86)*60+MINUTE(J86-I86)</f>
        <v>70</v>
      </c>
      <c r="L86" s="20">
        <f>ROUNDUP(K86/30,0)</f>
        <v>3</v>
      </c>
      <c r="M86" s="4">
        <f>IF($E86="",0,$M$31)</f>
        <v>0</v>
      </c>
      <c r="N86" s="4">
        <f>L86*M86</f>
        <v>0</v>
      </c>
      <c r="O86" s="8">
        <f>H86</f>
        <v>9.4</v>
      </c>
      <c r="P86" s="85">
        <f>IF($E86="",0,$P$31)</f>
        <v>0</v>
      </c>
      <c r="Q86" s="6">
        <f>ROUNDUP(O86*P86/10,0)</f>
        <v>0</v>
      </c>
      <c r="R86" s="14"/>
      <c r="S86" s="12"/>
      <c r="T86" s="13"/>
      <c r="U86" s="12"/>
      <c r="V86" s="12"/>
    </row>
    <row r="87" spans="1:22" ht="21" customHeight="1" x14ac:dyDescent="0.2">
      <c r="A87" s="19"/>
      <c r="B87" s="19"/>
      <c r="C87" s="91"/>
      <c r="D87" s="91"/>
      <c r="E87" s="92"/>
      <c r="F87" s="90"/>
      <c r="G87" s="90"/>
      <c r="H87" s="90"/>
      <c r="I87" s="18">
        <f>IF(F87="",0,((ROUNDDOWN(F87,-2)/100)*60+(F87-ROUNDDOWN(F87,-2))-$I$29)*0.000694444444444444)</f>
        <v>0</v>
      </c>
      <c r="J87" s="18">
        <f>IF(G87="",0,((ROUNDDOWN(G87,-2)/100)*60+(G87-ROUNDDOWN(G87,-2))+$J$29)*0.000694444444444444)</f>
        <v>0</v>
      </c>
      <c r="K87" s="20">
        <f>HOUR(J87-I87)*60+MINUTE(J87-I87)</f>
        <v>0</v>
      </c>
      <c r="L87" s="20">
        <f>ROUNDUP(K87/30,0)</f>
        <v>0</v>
      </c>
      <c r="M87" s="4">
        <f>IF($E87="",0,$M$31)</f>
        <v>0</v>
      </c>
      <c r="N87" s="4">
        <f>L87*M87</f>
        <v>0</v>
      </c>
      <c r="O87" s="8">
        <f>H87</f>
        <v>0</v>
      </c>
      <c r="P87" s="85">
        <f>IF($E87="",0,$P$31)</f>
        <v>0</v>
      </c>
      <c r="Q87" s="6">
        <f>ROUNDUP(O87*P87/10,0)</f>
        <v>0</v>
      </c>
      <c r="R87" s="14"/>
      <c r="S87" s="12"/>
      <c r="T87" s="13"/>
      <c r="U87" s="12"/>
      <c r="V87" s="12"/>
    </row>
    <row r="88" spans="1:22" ht="21" customHeight="1" x14ac:dyDescent="0.2">
      <c r="A88" s="19"/>
      <c r="B88" s="19"/>
      <c r="C88" s="91"/>
      <c r="D88" s="91"/>
      <c r="E88" s="93"/>
      <c r="F88" s="90"/>
      <c r="G88" s="90"/>
      <c r="H88" s="90"/>
      <c r="I88" s="18">
        <f>IF(F88="",0,((ROUNDDOWN(F88,-2)/100)*60+(F88-ROUNDDOWN(F88,-2))-$I$29)*0.000694444444444444)</f>
        <v>0</v>
      </c>
      <c r="J88" s="18">
        <f>IF(G88="",0,((ROUNDDOWN(G88,-2)/100)*60+(G88-ROUNDDOWN(G88,-2))+$J$29)*0.000694444444444444)</f>
        <v>0</v>
      </c>
      <c r="K88" s="17">
        <f>HOUR(J88-I88)*60+MINUTE(J88-I88)</f>
        <v>0</v>
      </c>
      <c r="L88" s="17">
        <f>ROUNDUP(K88/30,0)</f>
        <v>0</v>
      </c>
      <c r="M88" s="4">
        <f>IF($E88="",0,$M$31)</f>
        <v>0</v>
      </c>
      <c r="N88" s="16">
        <f>L88*M88</f>
        <v>0</v>
      </c>
      <c r="O88" s="15">
        <f>H88</f>
        <v>0</v>
      </c>
      <c r="P88" s="85">
        <f>IF($E88="",0,$P$31)</f>
        <v>0</v>
      </c>
      <c r="Q88" s="6">
        <f>ROUNDUP(O88*P88/10,0)</f>
        <v>0</v>
      </c>
      <c r="R88" s="14"/>
      <c r="S88" s="12"/>
      <c r="T88" s="13"/>
      <c r="U88" s="12"/>
      <c r="V88" s="12"/>
    </row>
    <row r="89" spans="1:22" ht="21" customHeight="1" x14ac:dyDescent="0.2">
      <c r="A89" s="19"/>
      <c r="B89" s="19"/>
      <c r="C89" s="91"/>
      <c r="D89" s="91"/>
      <c r="E89" s="94"/>
      <c r="F89" s="95"/>
      <c r="G89" s="95"/>
      <c r="H89" s="95"/>
      <c r="I89" s="10"/>
      <c r="J89" s="10"/>
      <c r="K89" s="9"/>
      <c r="L89" s="9"/>
      <c r="M89" s="4"/>
      <c r="N89" s="4">
        <f>SUM(N84:N88)</f>
        <v>0</v>
      </c>
      <c r="O89" s="8"/>
      <c r="P89" s="85"/>
      <c r="Q89" s="6">
        <f>SUM(Q84:Q88)</f>
        <v>0</v>
      </c>
      <c r="R89" s="4">
        <f>IF(Q89&lt;=0,0,$R$31)</f>
        <v>0</v>
      </c>
      <c r="S89" s="4">
        <f>N89+Q89+R89</f>
        <v>0</v>
      </c>
      <c r="T89" s="5">
        <f>VLOOKUP(D84,$U$28:$V$32,2,0)</f>
        <v>246</v>
      </c>
      <c r="U89" s="4">
        <f>S89*T89</f>
        <v>0</v>
      </c>
      <c r="V89" s="4"/>
    </row>
    <row r="90" spans="1:22" ht="21" customHeight="1" x14ac:dyDescent="0.2">
      <c r="A90" s="19"/>
      <c r="B90" s="19"/>
      <c r="C90" s="91"/>
      <c r="D90" s="96"/>
      <c r="E90" s="97"/>
      <c r="F90" s="98"/>
      <c r="G90" s="98"/>
      <c r="H90" s="98"/>
      <c r="I90" s="26"/>
      <c r="J90" s="26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4"/>
      <c r="V90" s="24"/>
    </row>
    <row r="91" spans="1:22" ht="21" customHeight="1" x14ac:dyDescent="0.2">
      <c r="A91" s="19"/>
      <c r="B91" s="19"/>
      <c r="C91" s="91"/>
      <c r="D91" s="88" t="s">
        <v>1</v>
      </c>
      <c r="E91" s="89">
        <v>1</v>
      </c>
      <c r="F91" s="90">
        <v>1000</v>
      </c>
      <c r="G91" s="90">
        <v>1150</v>
      </c>
      <c r="H91" s="90">
        <v>19</v>
      </c>
      <c r="I91" s="18">
        <f>IF(F91="",0,((ROUNDDOWN(F91,-2)/100)*60+(F91-ROUNDDOWN(F91,-2))-$I$29)*0.000694444444444444)</f>
        <v>0.4131944444444442</v>
      </c>
      <c r="J91" s="18">
        <f>IF(G91="",0,((ROUNDDOWN(G91,-2)/100)*60+(G91-ROUNDDOWN(G91,-2))+$J$29)*0.000694444444444444)</f>
        <v>0.49652777777777751</v>
      </c>
      <c r="K91" s="20">
        <f>HOUR(J91-I91)*60+MINUTE(J91-I91)</f>
        <v>120</v>
      </c>
      <c r="L91" s="20">
        <f>ROUNDUP(K91/30,0)</f>
        <v>4</v>
      </c>
      <c r="M91" s="4">
        <f>IF($E91="",0,$M$31)</f>
        <v>0</v>
      </c>
      <c r="N91" s="4">
        <f>L91*M91</f>
        <v>0</v>
      </c>
      <c r="O91" s="8">
        <f>H91</f>
        <v>19</v>
      </c>
      <c r="P91" s="85">
        <f>IF($E91="",0,$P$31)</f>
        <v>0</v>
      </c>
      <c r="Q91" s="6">
        <f>ROUNDUP(O91*P91/10,0)</f>
        <v>0</v>
      </c>
      <c r="R91" s="23"/>
      <c r="S91" s="21"/>
      <c r="T91" s="22"/>
      <c r="U91" s="21"/>
      <c r="V91" s="21"/>
    </row>
    <row r="92" spans="1:22" ht="21" customHeight="1" x14ac:dyDescent="0.2">
      <c r="A92" s="19"/>
      <c r="B92" s="19"/>
      <c r="C92" s="91"/>
      <c r="D92" s="91"/>
      <c r="E92" s="92">
        <v>2</v>
      </c>
      <c r="F92" s="90">
        <v>1550</v>
      </c>
      <c r="G92" s="90">
        <v>1740</v>
      </c>
      <c r="H92" s="90">
        <v>19</v>
      </c>
      <c r="I92" s="18">
        <f>IF(F92="",0,((ROUNDDOWN(F92,-2)/100)*60+(F92-ROUNDDOWN(F92,-2))-$I$29)*0.000694444444444444)</f>
        <v>0.65624999999999967</v>
      </c>
      <c r="J92" s="18">
        <f>IF(G92="",0,((ROUNDDOWN(G92,-2)/100)*60+(G92-ROUNDDOWN(G92,-2))+$J$29)*0.000694444444444444)</f>
        <v>0.73958333333333293</v>
      </c>
      <c r="K92" s="20">
        <f>HOUR(J92-I92)*60+MINUTE(J92-I92)</f>
        <v>120</v>
      </c>
      <c r="L92" s="20">
        <f>ROUNDUP(K92/30,0)</f>
        <v>4</v>
      </c>
      <c r="M92" s="4">
        <f>IF($E92="",0,$M$31)</f>
        <v>0</v>
      </c>
      <c r="N92" s="4">
        <f>L92*M92</f>
        <v>0</v>
      </c>
      <c r="O92" s="8">
        <f>H92</f>
        <v>19</v>
      </c>
      <c r="P92" s="85">
        <f>IF($E92="",0,$P$31)</f>
        <v>0</v>
      </c>
      <c r="Q92" s="6">
        <f>ROUNDUP(O92*P92/10,0)</f>
        <v>0</v>
      </c>
      <c r="R92" s="14"/>
      <c r="S92" s="12"/>
      <c r="T92" s="13"/>
      <c r="U92" s="12"/>
      <c r="V92" s="12"/>
    </row>
    <row r="93" spans="1:22" ht="21" customHeight="1" x14ac:dyDescent="0.2">
      <c r="A93" s="19"/>
      <c r="B93" s="19"/>
      <c r="C93" s="91"/>
      <c r="D93" s="91"/>
      <c r="E93" s="92"/>
      <c r="F93" s="90"/>
      <c r="G93" s="90"/>
      <c r="H93" s="90"/>
      <c r="I93" s="18">
        <f>IF(F93="",0,((ROUNDDOWN(F93,-2)/100)*60+(F93-ROUNDDOWN(F93,-2))-$I$29)*0.000694444444444444)</f>
        <v>0</v>
      </c>
      <c r="J93" s="18">
        <f>IF(G93="",0,((ROUNDDOWN(G93,-2)/100)*60+(G93-ROUNDDOWN(G93,-2))+$J$29)*0.000694444444444444)</f>
        <v>0</v>
      </c>
      <c r="K93" s="20">
        <f>HOUR(J93-I93)*60+MINUTE(J93-I93)</f>
        <v>0</v>
      </c>
      <c r="L93" s="20">
        <f>ROUNDUP(K93/30,0)</f>
        <v>0</v>
      </c>
      <c r="M93" s="4">
        <f>IF($E93="",0,$M$31)</f>
        <v>0</v>
      </c>
      <c r="N93" s="4">
        <f>L93*M93</f>
        <v>0</v>
      </c>
      <c r="O93" s="8">
        <f>H93</f>
        <v>0</v>
      </c>
      <c r="P93" s="85">
        <f>IF($E93="",0,$P$31)</f>
        <v>0</v>
      </c>
      <c r="Q93" s="6">
        <f>ROUNDUP(O93*P93/10,0)</f>
        <v>0</v>
      </c>
      <c r="R93" s="14"/>
      <c r="S93" s="12"/>
      <c r="T93" s="13"/>
      <c r="U93" s="12"/>
      <c r="V93" s="12"/>
    </row>
    <row r="94" spans="1:22" ht="21" customHeight="1" x14ac:dyDescent="0.2">
      <c r="A94" s="19"/>
      <c r="B94" s="19"/>
      <c r="C94" s="91"/>
      <c r="D94" s="91"/>
      <c r="E94" s="92"/>
      <c r="F94" s="90"/>
      <c r="G94" s="90"/>
      <c r="H94" s="90"/>
      <c r="I94" s="18">
        <f>IF(F94="",0,((ROUNDDOWN(F94,-2)/100)*60+(F94-ROUNDDOWN(F94,-2))-$I$29)*0.000694444444444444)</f>
        <v>0</v>
      </c>
      <c r="J94" s="18">
        <f>IF(G94="",0,((ROUNDDOWN(G94,-2)/100)*60+(G94-ROUNDDOWN(G94,-2))+$J$29)*0.000694444444444444)</f>
        <v>0</v>
      </c>
      <c r="K94" s="20">
        <f>HOUR(J94-I94)*60+MINUTE(J94-I94)</f>
        <v>0</v>
      </c>
      <c r="L94" s="20">
        <f>ROUNDUP(K94/30,0)</f>
        <v>0</v>
      </c>
      <c r="M94" s="4">
        <f>IF($E94="",0,$M$31)</f>
        <v>0</v>
      </c>
      <c r="N94" s="4">
        <f>L94*M94</f>
        <v>0</v>
      </c>
      <c r="O94" s="8">
        <f>H94</f>
        <v>0</v>
      </c>
      <c r="P94" s="85">
        <f>IF($E94="",0,$P$31)</f>
        <v>0</v>
      </c>
      <c r="Q94" s="6">
        <f>ROUNDUP(O94*P94/10,0)</f>
        <v>0</v>
      </c>
      <c r="R94" s="14"/>
      <c r="S94" s="12"/>
      <c r="T94" s="13"/>
      <c r="U94" s="12"/>
      <c r="V94" s="12"/>
    </row>
    <row r="95" spans="1:22" ht="21" customHeight="1" x14ac:dyDescent="0.2">
      <c r="A95" s="19"/>
      <c r="B95" s="19"/>
      <c r="C95" s="91"/>
      <c r="D95" s="91"/>
      <c r="E95" s="93"/>
      <c r="F95" s="99"/>
      <c r="G95" s="99"/>
      <c r="H95" s="99"/>
      <c r="I95" s="18">
        <f>IF(F95="",0,((ROUNDDOWN(F95,-2)/100)*60+(F95-ROUNDDOWN(F95,-2))-$I$29)*0.000694444444444444)</f>
        <v>0</v>
      </c>
      <c r="J95" s="18">
        <f>IF(G95="",0,((ROUNDDOWN(G95,-2)/100)*60+(G95-ROUNDDOWN(G95,-2))+$J$29)*0.000694444444444444)</f>
        <v>0</v>
      </c>
      <c r="K95" s="17">
        <f>HOUR(J95-I95)*60+MINUTE(J95-I95)</f>
        <v>0</v>
      </c>
      <c r="L95" s="17">
        <f>ROUNDUP(K95/30,0)</f>
        <v>0</v>
      </c>
      <c r="M95" s="4">
        <f>IF($E95="",0,$M$31)</f>
        <v>0</v>
      </c>
      <c r="N95" s="16">
        <f>L95*M95</f>
        <v>0</v>
      </c>
      <c r="O95" s="15">
        <f>H95</f>
        <v>0</v>
      </c>
      <c r="P95" s="85">
        <f>IF($E95="",0,$P$31)</f>
        <v>0</v>
      </c>
      <c r="Q95" s="6">
        <f>ROUNDUP(O95*P95/10,0)</f>
        <v>0</v>
      </c>
      <c r="R95" s="14"/>
      <c r="S95" s="12"/>
      <c r="T95" s="13"/>
      <c r="U95" s="12"/>
      <c r="V95" s="12"/>
    </row>
    <row r="96" spans="1:22" ht="21" customHeight="1" x14ac:dyDescent="0.2">
      <c r="A96" s="19"/>
      <c r="B96" s="19"/>
      <c r="C96" s="91"/>
      <c r="D96" s="91"/>
      <c r="E96" s="94"/>
      <c r="F96" s="95"/>
      <c r="G96" s="95"/>
      <c r="H96" s="95"/>
      <c r="I96" s="10"/>
      <c r="J96" s="10"/>
      <c r="K96" s="9"/>
      <c r="L96" s="9"/>
      <c r="M96" s="4"/>
      <c r="N96" s="4">
        <f>SUM(N91:N95)</f>
        <v>0</v>
      </c>
      <c r="O96" s="8"/>
      <c r="P96" s="85"/>
      <c r="Q96" s="6">
        <f>SUM(Q91:Q95)</f>
        <v>0</v>
      </c>
      <c r="R96" s="4">
        <f>IF(Q96&lt;=0,0,$R$31)</f>
        <v>0</v>
      </c>
      <c r="S96" s="4">
        <f>N96+Q96+R96</f>
        <v>0</v>
      </c>
      <c r="T96" s="5">
        <f>VLOOKUP(D91,$U$28:$V$32,2,0)</f>
        <v>56</v>
      </c>
      <c r="U96" s="4">
        <f>S96*T96</f>
        <v>0</v>
      </c>
      <c r="V96" s="4"/>
    </row>
    <row r="97" spans="1:22" ht="21" customHeight="1" x14ac:dyDescent="0.2">
      <c r="A97" s="19"/>
      <c r="B97" s="19"/>
      <c r="C97" s="91"/>
      <c r="D97" s="96"/>
      <c r="E97" s="97"/>
      <c r="F97" s="98"/>
      <c r="G97" s="98"/>
      <c r="H97" s="98"/>
      <c r="I97" s="26"/>
      <c r="J97" s="26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4"/>
      <c r="V97" s="24"/>
    </row>
    <row r="98" spans="1:22" ht="21" customHeight="1" x14ac:dyDescent="0.2">
      <c r="A98" s="19"/>
      <c r="B98" s="19"/>
      <c r="C98" s="91"/>
      <c r="D98" s="88" t="s">
        <v>0</v>
      </c>
      <c r="E98" s="89">
        <v>1</v>
      </c>
      <c r="F98" s="90">
        <v>1000</v>
      </c>
      <c r="G98" s="90">
        <v>1150</v>
      </c>
      <c r="H98" s="90">
        <v>19</v>
      </c>
      <c r="I98" s="18">
        <f>IF(F98="",0,((ROUNDDOWN(F98,-2)/100)*60+(F98-ROUNDDOWN(F98,-2))-$I$29)*0.000694444444444444)</f>
        <v>0.4131944444444442</v>
      </c>
      <c r="J98" s="18">
        <f>IF(G98="",0,((ROUNDDOWN(G98,-2)/100)*60+(G98-ROUNDDOWN(G98,-2))+$J$29)*0.000694444444444444)</f>
        <v>0.49652777777777751</v>
      </c>
      <c r="K98" s="20">
        <f>HOUR(J98-I98)*60+MINUTE(J98-I98)</f>
        <v>120</v>
      </c>
      <c r="L98" s="20">
        <f>ROUNDUP(K98/30,0)</f>
        <v>4</v>
      </c>
      <c r="M98" s="4">
        <f>IF($E98="",0,$M$31)</f>
        <v>0</v>
      </c>
      <c r="N98" s="4">
        <f>L98*M98</f>
        <v>0</v>
      </c>
      <c r="O98" s="8">
        <f>H98</f>
        <v>19</v>
      </c>
      <c r="P98" s="85">
        <f>IF($E98="",0,$P$31)</f>
        <v>0</v>
      </c>
      <c r="Q98" s="6">
        <f>ROUNDUP(O98*P98/10,0)</f>
        <v>0</v>
      </c>
      <c r="R98" s="23"/>
      <c r="S98" s="21"/>
      <c r="T98" s="22"/>
      <c r="U98" s="21"/>
      <c r="V98" s="21"/>
    </row>
    <row r="99" spans="1:22" ht="21" customHeight="1" x14ac:dyDescent="0.2">
      <c r="A99" s="19"/>
      <c r="B99" s="19"/>
      <c r="C99" s="91"/>
      <c r="D99" s="91"/>
      <c r="E99" s="92">
        <v>2</v>
      </c>
      <c r="F99" s="90">
        <v>1550</v>
      </c>
      <c r="G99" s="90">
        <v>1740</v>
      </c>
      <c r="H99" s="90">
        <v>19</v>
      </c>
      <c r="I99" s="18">
        <f>IF(F99="",0,((ROUNDDOWN(F99,-2)/100)*60+(F99-ROUNDDOWN(F99,-2))-$I$29)*0.000694444444444444)</f>
        <v>0.65624999999999967</v>
      </c>
      <c r="J99" s="18">
        <f>IF(G99="",0,((ROUNDDOWN(G99,-2)/100)*60+(G99-ROUNDDOWN(G99,-2))+$J$29)*0.000694444444444444)</f>
        <v>0.73958333333333293</v>
      </c>
      <c r="K99" s="20">
        <f>HOUR(J99-I99)*60+MINUTE(J99-I99)</f>
        <v>120</v>
      </c>
      <c r="L99" s="20">
        <f>ROUNDUP(K99/30,0)</f>
        <v>4</v>
      </c>
      <c r="M99" s="4">
        <f>IF($E99="",0,$M$31)</f>
        <v>0</v>
      </c>
      <c r="N99" s="4">
        <f>L99*M99</f>
        <v>0</v>
      </c>
      <c r="O99" s="8">
        <f>H99</f>
        <v>19</v>
      </c>
      <c r="P99" s="85">
        <f>IF($E99="",0,$P$31)</f>
        <v>0</v>
      </c>
      <c r="Q99" s="6">
        <f>ROUNDUP(O99*P99/10,0)</f>
        <v>0</v>
      </c>
      <c r="R99" s="14"/>
      <c r="S99" s="12"/>
      <c r="T99" s="13"/>
      <c r="U99" s="12"/>
      <c r="V99" s="12"/>
    </row>
    <row r="100" spans="1:22" ht="21" customHeight="1" x14ac:dyDescent="0.2">
      <c r="A100" s="19"/>
      <c r="B100" s="19"/>
      <c r="C100" s="91"/>
      <c r="D100" s="91"/>
      <c r="E100" s="92"/>
      <c r="F100" s="90"/>
      <c r="G100" s="90"/>
      <c r="H100" s="90"/>
      <c r="I100" s="18">
        <f>IF(F100="",0,((ROUNDDOWN(F100,-2)/100)*60+(F100-ROUNDDOWN(F100,-2))-$I$29)*0.000694444444444444)</f>
        <v>0</v>
      </c>
      <c r="J100" s="18">
        <f>IF(G100="",0,((ROUNDDOWN(G100,-2)/100)*60+(G100-ROUNDDOWN(G100,-2))+$J$29)*0.000694444444444444)</f>
        <v>0</v>
      </c>
      <c r="K100" s="20">
        <f>HOUR(J100-I100)*60+MINUTE(J100-I100)</f>
        <v>0</v>
      </c>
      <c r="L100" s="20">
        <f>ROUNDUP(K100/30,0)</f>
        <v>0</v>
      </c>
      <c r="M100" s="4">
        <f>IF($E100="",0,$M$31)</f>
        <v>0</v>
      </c>
      <c r="N100" s="4">
        <f>L100*M100</f>
        <v>0</v>
      </c>
      <c r="O100" s="8">
        <f>H100</f>
        <v>0</v>
      </c>
      <c r="P100" s="85">
        <f>IF($E100="",0,$P$31)</f>
        <v>0</v>
      </c>
      <c r="Q100" s="6">
        <f>ROUNDUP(O100*P100/10,0)</f>
        <v>0</v>
      </c>
      <c r="R100" s="14"/>
      <c r="S100" s="12"/>
      <c r="T100" s="13"/>
      <c r="U100" s="12"/>
      <c r="V100" s="12"/>
    </row>
    <row r="101" spans="1:22" ht="21" customHeight="1" x14ac:dyDescent="0.2">
      <c r="A101" s="19"/>
      <c r="B101" s="19"/>
      <c r="C101" s="91"/>
      <c r="D101" s="91"/>
      <c r="E101" s="92"/>
      <c r="F101" s="90"/>
      <c r="G101" s="90"/>
      <c r="H101" s="90"/>
      <c r="I101" s="18">
        <f>IF(F101="",0,((ROUNDDOWN(F101,-2)/100)*60+(F101-ROUNDDOWN(F101,-2))-$I$29)*0.000694444444444444)</f>
        <v>0</v>
      </c>
      <c r="J101" s="18">
        <f>IF(G101="",0,((ROUNDDOWN(G101,-2)/100)*60+(G101-ROUNDDOWN(G101,-2))+$J$29)*0.000694444444444444)</f>
        <v>0</v>
      </c>
      <c r="K101" s="20">
        <f>HOUR(J101-I101)*60+MINUTE(J101-I101)</f>
        <v>0</v>
      </c>
      <c r="L101" s="20">
        <f>ROUNDUP(K101/30,0)</f>
        <v>0</v>
      </c>
      <c r="M101" s="4">
        <f>IF($E101="",0,$M$31)</f>
        <v>0</v>
      </c>
      <c r="N101" s="4">
        <f>L101*M101</f>
        <v>0</v>
      </c>
      <c r="O101" s="8">
        <f>H101</f>
        <v>0</v>
      </c>
      <c r="P101" s="85">
        <f>IF($E101="",0,$P$31)</f>
        <v>0</v>
      </c>
      <c r="Q101" s="6">
        <f>ROUNDUP(O101*P101/10,0)</f>
        <v>0</v>
      </c>
      <c r="R101" s="14"/>
      <c r="S101" s="12"/>
      <c r="T101" s="13"/>
      <c r="U101" s="12"/>
      <c r="V101" s="12"/>
    </row>
    <row r="102" spans="1:22" ht="21" customHeight="1" x14ac:dyDescent="0.2">
      <c r="A102" s="19"/>
      <c r="B102" s="19"/>
      <c r="C102" s="91"/>
      <c r="D102" s="91"/>
      <c r="E102" s="93"/>
      <c r="F102" s="99"/>
      <c r="G102" s="99"/>
      <c r="H102" s="99"/>
      <c r="I102" s="18">
        <f>IF(F102="",0,((ROUNDDOWN(F102,-2)/100)*60+(F102-ROUNDDOWN(F102,-2))-$I$29)*0.000694444444444444)</f>
        <v>0</v>
      </c>
      <c r="J102" s="18">
        <f>IF(G102="",0,((ROUNDDOWN(G102,-2)/100)*60+(G102-ROUNDDOWN(G102,-2))+$J$29)*0.000694444444444444)</f>
        <v>0</v>
      </c>
      <c r="K102" s="17"/>
      <c r="L102" s="17"/>
      <c r="M102" s="4">
        <f>IF($E102="",0,$M$31)</f>
        <v>0</v>
      </c>
      <c r="N102" s="16"/>
      <c r="O102" s="15"/>
      <c r="P102" s="85">
        <f>IF($E102="",0,$P$31)</f>
        <v>0</v>
      </c>
      <c r="Q102" s="6">
        <f>ROUNDUP(O102*P102/10,0)</f>
        <v>0</v>
      </c>
      <c r="R102" s="14"/>
      <c r="S102" s="12"/>
      <c r="T102" s="13"/>
      <c r="U102" s="12"/>
      <c r="V102" s="12"/>
    </row>
    <row r="103" spans="1:22" ht="21" customHeight="1" x14ac:dyDescent="0.2">
      <c r="A103" s="11"/>
      <c r="B103" s="11"/>
      <c r="C103" s="96"/>
      <c r="D103" s="96"/>
      <c r="E103" s="94"/>
      <c r="F103" s="95"/>
      <c r="G103" s="95"/>
      <c r="H103" s="95"/>
      <c r="I103" s="10"/>
      <c r="J103" s="10"/>
      <c r="K103" s="9"/>
      <c r="L103" s="9"/>
      <c r="M103" s="4"/>
      <c r="N103" s="4">
        <f>SUM(N98:N102)</f>
        <v>0</v>
      </c>
      <c r="O103" s="8"/>
      <c r="P103" s="85"/>
      <c r="Q103" s="6">
        <f>SUM(Q98:Q102)</f>
        <v>0</v>
      </c>
      <c r="R103" s="4">
        <f>IF(Q103&lt;=0,0,$R$31)</f>
        <v>0</v>
      </c>
      <c r="S103" s="4">
        <f>N103+Q103+R103</f>
        <v>0</v>
      </c>
      <c r="T103" s="5">
        <f>VLOOKUP(D98,$U$28:$V$32,2,0)</f>
        <v>63</v>
      </c>
      <c r="U103" s="4">
        <f>S103*T103</f>
        <v>0</v>
      </c>
      <c r="V103" s="4"/>
    </row>
    <row r="104" spans="1:22" ht="21" customHeight="1" x14ac:dyDescent="0.2">
      <c r="H104" s="1">
        <f>H47+H68+H89</f>
        <v>0</v>
      </c>
    </row>
    <row r="105" spans="1:22" ht="21" customHeight="1" x14ac:dyDescent="0.2"/>
    <row r="106" spans="1:22" ht="21" customHeight="1" x14ac:dyDescent="0.2"/>
    <row r="107" spans="1:22" ht="21" customHeight="1" x14ac:dyDescent="0.2"/>
    <row r="108" spans="1:22" ht="21" customHeight="1" x14ac:dyDescent="0.2"/>
    <row r="109" spans="1:22" ht="21" customHeight="1" x14ac:dyDescent="0.2"/>
    <row r="110" spans="1:22" ht="21" customHeight="1" x14ac:dyDescent="0.2"/>
    <row r="111" spans="1:22" ht="21" customHeight="1" x14ac:dyDescent="0.2">
      <c r="H111" s="1">
        <f>H54+H75+H96</f>
        <v>0</v>
      </c>
    </row>
    <row r="112" spans="1:22" ht="21" customHeight="1" x14ac:dyDescent="0.2"/>
    <row r="113" spans="8:8" ht="21" customHeight="1" x14ac:dyDescent="0.2"/>
    <row r="114" spans="8:8" ht="21" customHeight="1" x14ac:dyDescent="0.2"/>
    <row r="118" spans="8:8" x14ac:dyDescent="0.2">
      <c r="H118" s="1">
        <f>H61+H82+H103</f>
        <v>0</v>
      </c>
    </row>
  </sheetData>
  <mergeCells count="48">
    <mergeCell ref="S1:V2"/>
    <mergeCell ref="C24:D24"/>
    <mergeCell ref="E24:G24"/>
    <mergeCell ref="H24:J24"/>
    <mergeCell ref="C23:D23"/>
    <mergeCell ref="E23:G23"/>
    <mergeCell ref="H23:J23"/>
    <mergeCell ref="C19:D19"/>
    <mergeCell ref="E19:G19"/>
    <mergeCell ref="H19:J19"/>
    <mergeCell ref="C22:D22"/>
    <mergeCell ref="E22:G22"/>
    <mergeCell ref="H22:J22"/>
    <mergeCell ref="C21:D21"/>
    <mergeCell ref="E21:G21"/>
    <mergeCell ref="H21:J21"/>
    <mergeCell ref="H12:J12"/>
    <mergeCell ref="C18:D18"/>
    <mergeCell ref="E18:G18"/>
    <mergeCell ref="H18:J18"/>
    <mergeCell ref="E17:G17"/>
    <mergeCell ref="H17:J17"/>
    <mergeCell ref="H16:J16"/>
    <mergeCell ref="C17:D17"/>
    <mergeCell ref="C14:D14"/>
    <mergeCell ref="C12:D12"/>
    <mergeCell ref="E12:G12"/>
    <mergeCell ref="C15:D15"/>
    <mergeCell ref="C16:D16"/>
    <mergeCell ref="E14:G14"/>
    <mergeCell ref="H14:J14"/>
    <mergeCell ref="H13:J13"/>
    <mergeCell ref="H10:J10"/>
    <mergeCell ref="H11:J11"/>
    <mergeCell ref="E5:J5"/>
    <mergeCell ref="C1:Q3"/>
    <mergeCell ref="B27:B31"/>
    <mergeCell ref="C27:G31"/>
    <mergeCell ref="C10:D10"/>
    <mergeCell ref="E10:G10"/>
    <mergeCell ref="C13:D13"/>
    <mergeCell ref="E13:G13"/>
    <mergeCell ref="E16:G16"/>
    <mergeCell ref="E15:G15"/>
    <mergeCell ref="H15:J15"/>
    <mergeCell ref="C20:D20"/>
    <mergeCell ref="E20:G20"/>
    <mergeCell ref="H20:J20"/>
  </mergeCells>
  <phoneticPr fontId="2"/>
  <printOptions horizontalCentered="1"/>
  <pageMargins left="0.39370078740157483" right="0.39370078740157483" top="0.27559055118110237" bottom="0.31496062992125984" header="0" footer="0.19685039370078741"/>
  <pageSetup paperSize="9" scale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算出調書</vt:lpstr>
      <vt:lpstr>算出調書!Print_Area</vt:lpstr>
      <vt:lpstr>算出調書!Print_Titles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白井　伸彦</cp:lastModifiedBy>
  <cp:lastPrinted>2026-08-19T01:47:39Z</cp:lastPrinted>
  <dcterms:created xsi:type="dcterms:W3CDTF">2016-01-22T05:11:29Z</dcterms:created>
  <dcterms:modified xsi:type="dcterms:W3CDTF">2026-09-02T11:00:48Z</dcterms:modified>
</cp:coreProperties>
</file>