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5202930\Box\九州支社_0100_【九州施設センター】共通\0300_【計画・契約担当】\29_年間事前指名関連\2025年度（新規公募）（再公告）【①五島②奄美】\【再】05_公募（作業）\【再】一般用（九州）奄美\"/>
    </mc:Choice>
  </mc:AlternateContent>
  <xr:revisionPtr revIDLastSave="0" documentId="13_ncr:1_{AA51BC3B-7579-4205-B345-F50129C3ED6E}" xr6:coauthVersionLast="47" xr6:coauthVersionMax="47" xr10:uidLastSave="{00000000-0000-0000-0000-000000000000}"/>
  <bookViews>
    <workbookView xWindow="-28920" yWindow="-7125" windowWidth="29040" windowHeight="15720" xr2:uid="{F451F9BE-1E6B-44ED-A6D7-F511BE4D8CCD}"/>
  </bookViews>
  <sheets>
    <sheet name="労務単価等入力シート 奄美" sheetId="2" r:id="rId1"/>
  </sheets>
  <definedNames>
    <definedName name="_xlnm.Print_Area" localSheetId="0">'労務単価等入力シート 奄美'!$A$1:$L$70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8" i="2" l="1"/>
  <c r="K58" i="2"/>
  <c r="J58" i="2"/>
  <c r="R57" i="2"/>
  <c r="O57" i="2"/>
  <c r="J61" i="2" s="1"/>
  <c r="K57" i="2"/>
  <c r="J57" i="2"/>
  <c r="R56" i="2"/>
  <c r="O56" i="2"/>
  <c r="K56" i="2"/>
  <c r="J56" i="2"/>
  <c r="R55" i="2"/>
  <c r="J63" i="2" s="1"/>
  <c r="O55" i="2"/>
  <c r="K55" i="2"/>
  <c r="J55" i="2"/>
  <c r="R54" i="2"/>
  <c r="O54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K59" i="2" s="1"/>
  <c r="J44" i="2"/>
  <c r="J59" i="2" s="1"/>
  <c r="J67" i="2" s="1"/>
  <c r="I42" i="2"/>
  <c r="K39" i="2"/>
  <c r="J39" i="2"/>
  <c r="K38" i="2"/>
  <c r="J38" i="2"/>
  <c r="K37" i="2"/>
  <c r="K40" i="2" s="1"/>
  <c r="J37" i="2"/>
  <c r="J40" i="2" s="1"/>
  <c r="J65" i="2" s="1"/>
  <c r="I35" i="2"/>
  <c r="H31" i="2"/>
  <c r="K31" i="2" s="1"/>
  <c r="H30" i="2"/>
  <c r="K30" i="2" s="1"/>
  <c r="H29" i="2"/>
  <c r="K29" i="2" s="1"/>
  <c r="H28" i="2"/>
  <c r="K28" i="2" s="1"/>
  <c r="H27" i="2"/>
  <c r="K27" i="2" s="1"/>
  <c r="H26" i="2"/>
  <c r="K26" i="2" s="1"/>
  <c r="K24" i="2"/>
  <c r="J24" i="2"/>
  <c r="K23" i="2"/>
  <c r="J23" i="2"/>
  <c r="K22" i="2"/>
  <c r="J22" i="2"/>
  <c r="K21" i="2"/>
  <c r="J21" i="2"/>
  <c r="J26" i="2" s="1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K33" i="2" s="1"/>
  <c r="J11" i="2"/>
  <c r="J10" i="2"/>
  <c r="J25" i="2" s="1"/>
  <c r="J31" i="2" l="1"/>
  <c r="J30" i="2"/>
  <c r="J29" i="2"/>
  <c r="J28" i="2"/>
  <c r="J27" i="2"/>
  <c r="J32" i="2"/>
  <c r="J33" i="2" s="1"/>
  <c r="J69" i="2" s="1"/>
  <c r="K69" i="2" s="1"/>
</calcChain>
</file>

<file path=xl/sharedStrings.xml><?xml version="1.0" encoding="utf-8"?>
<sst xmlns="http://schemas.openxmlformats.org/spreadsheetml/2006/main" count="212" uniqueCount="142">
  <si>
    <t>＜　労務単価・諸経費－（様式２）、標準工事（１）－（様式３）、標準工事（２）－（様式４）　＞</t>
    <phoneticPr fontId="3"/>
  </si>
  <si>
    <t>件　　　　名</t>
    <rPh sb="0" eb="1">
      <t>ケン</t>
    </rPh>
    <rPh sb="5" eb="6">
      <t>メイ</t>
    </rPh>
    <phoneticPr fontId="3"/>
  </si>
  <si>
    <t>都道府県名</t>
    <rPh sb="0" eb="4">
      <t>トドウフケン</t>
    </rPh>
    <rPh sb="4" eb="5">
      <t>メイ</t>
    </rPh>
    <phoneticPr fontId="3"/>
  </si>
  <si>
    <t>エリア名</t>
    <rPh sb="3" eb="4">
      <t>メイ</t>
    </rPh>
    <phoneticPr fontId="3"/>
  </si>
  <si>
    <t>労務単価
諸経費率</t>
    <phoneticPr fontId="3"/>
  </si>
  <si>
    <t>工種</t>
    <rPh sb="0" eb="1">
      <t>コウ</t>
    </rPh>
    <rPh sb="1" eb="2">
      <t>シュ</t>
    </rPh>
    <phoneticPr fontId="3"/>
  </si>
  <si>
    <t>作業内容</t>
    <rPh sb="0" eb="2">
      <t>サギョウ</t>
    </rPh>
    <rPh sb="2" eb="4">
      <t>ナイヨウ</t>
    </rPh>
    <phoneticPr fontId="3"/>
  </si>
  <si>
    <t>該当項目</t>
    <rPh sb="0" eb="2">
      <t>ガイトウ</t>
    </rPh>
    <rPh sb="2" eb="4">
      <t>コウモク</t>
    </rPh>
    <phoneticPr fontId="3"/>
  </si>
  <si>
    <t>係数</t>
    <rPh sb="0" eb="2">
      <t>ケイスウ</t>
    </rPh>
    <phoneticPr fontId="3"/>
  </si>
  <si>
    <t>労務単価
（基準額）</t>
    <rPh sb="0" eb="2">
      <t>ロウム</t>
    </rPh>
    <rPh sb="2" eb="4">
      <t>タンカ</t>
    </rPh>
    <rPh sb="6" eb="8">
      <t>キジュン</t>
    </rPh>
    <rPh sb="8" eb="9">
      <t>ガク</t>
    </rPh>
    <phoneticPr fontId="3"/>
  </si>
  <si>
    <t>ポイント数</t>
    <rPh sb="4" eb="5">
      <t>スウ</t>
    </rPh>
    <phoneticPr fontId="3"/>
  </si>
  <si>
    <t>判定</t>
    <rPh sb="0" eb="2">
      <t>ハンテイ</t>
    </rPh>
    <phoneticPr fontId="3"/>
  </si>
  <si>
    <t>①</t>
    <phoneticPr fontId="3"/>
  </si>
  <si>
    <t>調査費</t>
    <rPh sb="0" eb="3">
      <t>チョウサヒ</t>
    </rPh>
    <phoneticPr fontId="3"/>
  </si>
  <si>
    <t>必要な者のみ記入</t>
    <rPh sb="0" eb="2">
      <t>ヒツヨウ</t>
    </rPh>
    <rPh sb="3" eb="4">
      <t>モノ</t>
    </rPh>
    <rPh sb="6" eb="8">
      <t>キニュウ</t>
    </rPh>
    <phoneticPr fontId="3"/>
  </si>
  <si>
    <t>△</t>
    <phoneticPr fontId="3"/>
  </si>
  <si>
    <t>②</t>
    <phoneticPr fontId="3"/>
  </si>
  <si>
    <t>普通作業員</t>
    <rPh sb="0" eb="2">
      <t>フツウ</t>
    </rPh>
    <rPh sb="2" eb="5">
      <t>サギョウイン</t>
    </rPh>
    <phoneticPr fontId="3"/>
  </si>
  <si>
    <t>○</t>
    <phoneticPr fontId="3"/>
  </si>
  <si>
    <t>③</t>
    <phoneticPr fontId="3"/>
  </si>
  <si>
    <t>塗装工</t>
    <rPh sb="0" eb="2">
      <t>トソウ</t>
    </rPh>
    <rPh sb="2" eb="3">
      <t>コウ</t>
    </rPh>
    <phoneticPr fontId="3"/>
  </si>
  <si>
    <t>④</t>
    <phoneticPr fontId="3"/>
  </si>
  <si>
    <t>内装工</t>
    <rPh sb="0" eb="2">
      <t>ナイソウ</t>
    </rPh>
    <rPh sb="2" eb="3">
      <t>コウ</t>
    </rPh>
    <phoneticPr fontId="3"/>
  </si>
  <si>
    <t>⑤</t>
    <phoneticPr fontId="3"/>
  </si>
  <si>
    <t>建具工</t>
    <rPh sb="0" eb="2">
      <t>タテグ</t>
    </rPh>
    <rPh sb="2" eb="3">
      <t>コウ</t>
    </rPh>
    <phoneticPr fontId="3"/>
  </si>
  <si>
    <t>⑥</t>
    <phoneticPr fontId="3"/>
  </si>
  <si>
    <t>ガラス工</t>
    <rPh sb="3" eb="4">
      <t>コウ</t>
    </rPh>
    <phoneticPr fontId="3"/>
  </si>
  <si>
    <t>⑦</t>
    <phoneticPr fontId="3"/>
  </si>
  <si>
    <t>大工</t>
    <rPh sb="0" eb="2">
      <t>ダイク</t>
    </rPh>
    <phoneticPr fontId="3"/>
  </si>
  <si>
    <t>⑧</t>
    <phoneticPr fontId="3"/>
  </si>
  <si>
    <t>金物、板金工</t>
    <rPh sb="0" eb="2">
      <t>カナモノ</t>
    </rPh>
    <rPh sb="3" eb="5">
      <t>バンキン</t>
    </rPh>
    <rPh sb="5" eb="6">
      <t>コウ</t>
    </rPh>
    <phoneticPr fontId="3"/>
  </si>
  <si>
    <t>⑨</t>
    <phoneticPr fontId="3"/>
  </si>
  <si>
    <t>防水工</t>
    <rPh sb="0" eb="2">
      <t>ボウスイ</t>
    </rPh>
    <rPh sb="2" eb="3">
      <t>コウ</t>
    </rPh>
    <phoneticPr fontId="3"/>
  </si>
  <si>
    <t>⑩</t>
    <phoneticPr fontId="3"/>
  </si>
  <si>
    <t>左官工</t>
    <rPh sb="0" eb="2">
      <t>サカン</t>
    </rPh>
    <rPh sb="2" eb="3">
      <t>コウ</t>
    </rPh>
    <phoneticPr fontId="3"/>
  </si>
  <si>
    <t>⑪</t>
    <phoneticPr fontId="3"/>
  </si>
  <si>
    <t>はつり工</t>
    <rPh sb="3" eb="4">
      <t>コウ</t>
    </rPh>
    <phoneticPr fontId="3"/>
  </si>
  <si>
    <t>⑫</t>
    <phoneticPr fontId="3"/>
  </si>
  <si>
    <t>電工</t>
    <rPh sb="0" eb="2">
      <t>デンコウ</t>
    </rPh>
    <phoneticPr fontId="3"/>
  </si>
  <si>
    <t>⑬</t>
    <phoneticPr fontId="3"/>
  </si>
  <si>
    <t>ダクト工</t>
    <rPh sb="3" eb="4">
      <t>コウ</t>
    </rPh>
    <phoneticPr fontId="3"/>
  </si>
  <si>
    <t>⑭</t>
    <phoneticPr fontId="3"/>
  </si>
  <si>
    <t>配管工</t>
    <rPh sb="0" eb="3">
      <t>ハイカンコウ</t>
    </rPh>
    <phoneticPr fontId="3"/>
  </si>
  <si>
    <t>⑮</t>
    <phoneticPr fontId="3"/>
  </si>
  <si>
    <t>保温工</t>
    <rPh sb="0" eb="2">
      <t>ホオン</t>
    </rPh>
    <rPh sb="2" eb="3">
      <t>コウ</t>
    </rPh>
    <phoneticPr fontId="3"/>
  </si>
  <si>
    <t>ポイント数　小計</t>
    <rPh sb="6" eb="7">
      <t>ショウ</t>
    </rPh>
    <phoneticPr fontId="3"/>
  </si>
  <si>
    <t>⑯</t>
    <phoneticPr fontId="3"/>
  </si>
  <si>
    <t>設備下請経費(%)</t>
    <rPh sb="0" eb="2">
      <t>セツビ</t>
    </rPh>
    <rPh sb="2" eb="4">
      <t>シタウ</t>
    </rPh>
    <rPh sb="4" eb="6">
      <t>ケイヒ</t>
    </rPh>
    <phoneticPr fontId="3"/>
  </si>
  <si>
    <t>⑰</t>
    <phoneticPr fontId="3"/>
  </si>
  <si>
    <t>諸経費(%)</t>
    <phoneticPr fontId="3"/>
  </si>
  <si>
    <t>0～20万円以下</t>
    <rPh sb="4" eb="6">
      <t>マンエン</t>
    </rPh>
    <rPh sb="6" eb="8">
      <t>イカ</t>
    </rPh>
    <phoneticPr fontId="3"/>
  </si>
  <si>
    <t>⑱</t>
    <phoneticPr fontId="3"/>
  </si>
  <si>
    <t>20万円超～60万円以下</t>
    <rPh sb="2" eb="3">
      <t>マン</t>
    </rPh>
    <rPh sb="3" eb="4">
      <t>エン</t>
    </rPh>
    <rPh sb="4" eb="5">
      <t>コ</t>
    </rPh>
    <rPh sb="8" eb="10">
      <t>マンエン</t>
    </rPh>
    <rPh sb="10" eb="12">
      <t>イカ</t>
    </rPh>
    <phoneticPr fontId="3"/>
  </si>
  <si>
    <t>⑲</t>
    <phoneticPr fontId="3"/>
  </si>
  <si>
    <t>60万円超～100万円以下</t>
    <rPh sb="2" eb="4">
      <t>マンエン</t>
    </rPh>
    <rPh sb="4" eb="5">
      <t>コ</t>
    </rPh>
    <rPh sb="9" eb="11">
      <t>マンエン</t>
    </rPh>
    <rPh sb="11" eb="13">
      <t>イカ</t>
    </rPh>
    <phoneticPr fontId="3"/>
  </si>
  <si>
    <t>⑳</t>
    <phoneticPr fontId="3"/>
  </si>
  <si>
    <t>100万円超～200万円以下</t>
    <rPh sb="3" eb="5">
      <t>マンエン</t>
    </rPh>
    <rPh sb="5" eb="6">
      <t>コ</t>
    </rPh>
    <rPh sb="10" eb="12">
      <t>マンエン</t>
    </rPh>
    <rPh sb="12" eb="14">
      <t>イカ</t>
    </rPh>
    <phoneticPr fontId="3"/>
  </si>
  <si>
    <t>㉑</t>
    <phoneticPr fontId="3"/>
  </si>
  <si>
    <t>事前指名体制費(%)</t>
    <rPh sb="0" eb="4">
      <t>ジゼンシメイ</t>
    </rPh>
    <rPh sb="4" eb="6">
      <t>タイセイ</t>
    </rPh>
    <phoneticPr fontId="3"/>
  </si>
  <si>
    <t>必ず記入</t>
    <rPh sb="0" eb="1">
      <t>カナラ</t>
    </rPh>
    <rPh sb="2" eb="4">
      <t>キニュウ</t>
    </rPh>
    <phoneticPr fontId="3"/>
  </si>
  <si>
    <t>諸経費ﾎﾟｲﾝﾄ数　小計</t>
    <rPh sb="8" eb="9">
      <t>スウ</t>
    </rPh>
    <rPh sb="10" eb="12">
      <t>ショウケイ</t>
    </rPh>
    <phoneticPr fontId="3"/>
  </si>
  <si>
    <t>ポイント数小計
（Ｋ）</t>
    <rPh sb="5" eb="6">
      <t>ショウ</t>
    </rPh>
    <phoneticPr fontId="3"/>
  </si>
  <si>
    <t>　</t>
    <phoneticPr fontId="3"/>
  </si>
  <si>
    <t>標準工事（１）</t>
    <phoneticPr fontId="3"/>
  </si>
  <si>
    <t>標準工事</t>
    <rPh sb="0" eb="2">
      <t>ヒョウジュン</t>
    </rPh>
    <rPh sb="2" eb="4">
      <t>コウジ</t>
    </rPh>
    <phoneticPr fontId="3"/>
  </si>
  <si>
    <t>材料規格・材料寸法適用等</t>
    <rPh sb="0" eb="2">
      <t>ザイリョウ</t>
    </rPh>
    <rPh sb="2" eb="4">
      <t>キカク</t>
    </rPh>
    <rPh sb="5" eb="7">
      <t>ザイリョウ</t>
    </rPh>
    <rPh sb="7" eb="9">
      <t>スンポウ</t>
    </rPh>
    <rPh sb="9" eb="12">
      <t>テキヨウトウ</t>
    </rPh>
    <phoneticPr fontId="3"/>
  </si>
  <si>
    <t>数量</t>
    <rPh sb="0" eb="2">
      <t>スウリョウ</t>
    </rPh>
    <phoneticPr fontId="3"/>
  </si>
  <si>
    <t>標準単価
（基準額）</t>
    <rPh sb="0" eb="2">
      <t>ヒョウジュン</t>
    </rPh>
    <rPh sb="2" eb="4">
      <t>タンカ</t>
    </rPh>
    <rPh sb="6" eb="8">
      <t>キジュン</t>
    </rPh>
    <rPh sb="8" eb="9">
      <t>ガク</t>
    </rPh>
    <phoneticPr fontId="3"/>
  </si>
  <si>
    <t>総額金額</t>
    <rPh sb="0" eb="2">
      <t>ソウガク</t>
    </rPh>
    <rPh sb="2" eb="4">
      <t>キンガク</t>
    </rPh>
    <phoneticPr fontId="3"/>
  </si>
  <si>
    <t>ﾍﾞﾈｼｬﾝﾌﾞﾗｲﾝﾄﾞ取替</t>
    <phoneticPr fontId="3"/>
  </si>
  <si>
    <t>ｱﾙﾐ製ｷﾞｱ式ｽﾗｯﾄ巾35㎜
W2200×H2000　程度</t>
    <rPh sb="29" eb="31">
      <t>テイド</t>
    </rPh>
    <phoneticPr fontId="3"/>
  </si>
  <si>
    <t>１
箇所</t>
    <rPh sb="2" eb="4">
      <t>カショ</t>
    </rPh>
    <phoneticPr fontId="3"/>
  </si>
  <si>
    <t>一般用配管の漏水修繕</t>
    <phoneticPr fontId="3"/>
  </si>
  <si>
    <t>パッキン取替</t>
    <phoneticPr fontId="3"/>
  </si>
  <si>
    <t>ドアチェック交換</t>
    <phoneticPr fontId="3"/>
  </si>
  <si>
    <t>(一般用・重量用)</t>
    <phoneticPr fontId="3"/>
  </si>
  <si>
    <t>ポイント数小計
（Ｏ）</t>
    <rPh sb="5" eb="6">
      <t>ショウ</t>
    </rPh>
    <phoneticPr fontId="3"/>
  </si>
  <si>
    <t>標準工事（２）</t>
    <phoneticPr fontId="3"/>
  </si>
  <si>
    <t>住宅用台所雑排水管の詰まり修繕</t>
    <rPh sb="5" eb="6">
      <t>ザツ</t>
    </rPh>
    <phoneticPr fontId="3"/>
  </si>
  <si>
    <t>薬品洗浄・トーラー</t>
    <phoneticPr fontId="3"/>
  </si>
  <si>
    <t>住宅用便所排水管の詰まり修繕</t>
    <phoneticPr fontId="3"/>
  </si>
  <si>
    <t>住宅用配管の漏水修繕</t>
    <phoneticPr fontId="3"/>
  </si>
  <si>
    <t>住宅用台所水栓の取替１</t>
    <phoneticPr fontId="3"/>
  </si>
  <si>
    <t>泡まつ自在水栓</t>
    <phoneticPr fontId="3"/>
  </si>
  <si>
    <t>住宅用洗濯機水栓の取替</t>
    <phoneticPr fontId="3"/>
  </si>
  <si>
    <t>緊急止水弁付横水</t>
    <phoneticPr fontId="3"/>
  </si>
  <si>
    <t>住宅用トイレロータンク修繕</t>
    <phoneticPr fontId="3"/>
  </si>
  <si>
    <t>ボールタップ・フロート弁取替</t>
    <phoneticPr fontId="3"/>
  </si>
  <si>
    <t>住宅用給湯器（風呂釜含む）追焚き不良修繕</t>
    <phoneticPr fontId="3"/>
  </si>
  <si>
    <t>※消耗品交換含む。
※現地作業</t>
    <phoneticPr fontId="3"/>
  </si>
  <si>
    <t>住宅用給湯器（風呂釜含む）着火不良修繕</t>
    <phoneticPr fontId="3"/>
  </si>
  <si>
    <t>住宅用台所換気扇取替１</t>
    <phoneticPr fontId="3"/>
  </si>
  <si>
    <t>１５ｃｍ
ﾚﾝｼﾞﾌｰﾄﾞ･ｳｪｻﾞｰｶﾊﾞｰ除く</t>
    <phoneticPr fontId="3"/>
  </si>
  <si>
    <t>住宅用台所換気扇取替２</t>
  </si>
  <si>
    <t>２０ｃｍ
ﾚﾝｼﾞﾌｰﾄﾞ･ｳｪｻﾞｰｶﾊﾞｰ除く</t>
    <phoneticPr fontId="3"/>
  </si>
  <si>
    <t>住宅用玄関扉ドアチェック取替</t>
    <phoneticPr fontId="3"/>
  </si>
  <si>
    <t>BL製品　標準取付
標準型　30kg以下用</t>
    <phoneticPr fontId="3"/>
  </si>
  <si>
    <t>0/7</t>
    <phoneticPr fontId="3"/>
  </si>
  <si>
    <t>0/3</t>
    <phoneticPr fontId="3"/>
  </si>
  <si>
    <t>住宅ハウスクリーニング</t>
    <phoneticPr fontId="3"/>
  </si>
  <si>
    <t>65m2程度　水廻り有
※台所、トイレ、浴室</t>
    <phoneticPr fontId="3"/>
  </si>
  <si>
    <t>１
式</t>
    <rPh sb="2" eb="3">
      <t>シキ</t>
    </rPh>
    <phoneticPr fontId="3"/>
  </si>
  <si>
    <t>7/7</t>
    <phoneticPr fontId="3"/>
  </si>
  <si>
    <t>1/3</t>
    <phoneticPr fontId="3"/>
  </si>
  <si>
    <t>住宅用天井・壁塗替</t>
    <phoneticPr fontId="3"/>
  </si>
  <si>
    <t>ＥＰ塗替　Ｃ種
※６畳間　（塗面32m2程度）　※什器移動含む</t>
    <phoneticPr fontId="3"/>
  </si>
  <si>
    <t>8/7</t>
    <phoneticPr fontId="3"/>
  </si>
  <si>
    <t>2/3</t>
    <phoneticPr fontId="3"/>
  </si>
  <si>
    <t>襖張替（両面）</t>
    <phoneticPr fontId="3"/>
  </si>
  <si>
    <t>900×1800
新鳥の子</t>
    <phoneticPr fontId="3"/>
  </si>
  <si>
    <t>４
枚</t>
    <rPh sb="2" eb="3">
      <t>マイ</t>
    </rPh>
    <phoneticPr fontId="3"/>
  </si>
  <si>
    <t>9/7</t>
    <phoneticPr fontId="3"/>
  </si>
  <si>
    <t>3/3</t>
    <phoneticPr fontId="3"/>
  </si>
  <si>
    <t>畳表替</t>
    <phoneticPr fontId="3"/>
  </si>
  <si>
    <t>JAS規格２等　麻引き
※６畳間　※什器移動含む</t>
    <phoneticPr fontId="3"/>
  </si>
  <si>
    <t>６
枚</t>
    <rPh sb="2" eb="3">
      <t>マイ</t>
    </rPh>
    <phoneticPr fontId="3"/>
  </si>
  <si>
    <t>10/7</t>
    <phoneticPr fontId="3"/>
  </si>
  <si>
    <t>ポイント数小計
（Ｓ）</t>
    <rPh sb="5" eb="6">
      <t>ショウ</t>
    </rPh>
    <phoneticPr fontId="3"/>
  </si>
  <si>
    <t>地域係数
（Ｔ1）</t>
    <rPh sb="0" eb="2">
      <t>チイキ</t>
    </rPh>
    <rPh sb="2" eb="4">
      <t>ケイスウ</t>
    </rPh>
    <phoneticPr fontId="3"/>
  </si>
  <si>
    <t>地域係数
（Ｔ2）</t>
    <rPh sb="0" eb="2">
      <t>チイキ</t>
    </rPh>
    <rPh sb="2" eb="4">
      <t>ケイスウ</t>
    </rPh>
    <phoneticPr fontId="3"/>
  </si>
  <si>
    <t>ポイント数小計
（U）</t>
    <rPh sb="4" eb="5">
      <t>スウ</t>
    </rPh>
    <rPh sb="5" eb="7">
      <t>ショウケイ</t>
    </rPh>
    <phoneticPr fontId="3"/>
  </si>
  <si>
    <t>U=O X T1</t>
    <phoneticPr fontId="3"/>
  </si>
  <si>
    <t>ポイント数小計
（V）</t>
    <rPh sb="4" eb="5">
      <t>スウ</t>
    </rPh>
    <rPh sb="5" eb="7">
      <t>ショウケイ</t>
    </rPh>
    <phoneticPr fontId="3"/>
  </si>
  <si>
    <t>V=S X T2</t>
    <phoneticPr fontId="3"/>
  </si>
  <si>
    <t>ポイント数
総合計</t>
    <rPh sb="4" eb="5">
      <t>スウ</t>
    </rPh>
    <rPh sb="6" eb="7">
      <t>ソウ</t>
    </rPh>
    <rPh sb="7" eb="9">
      <t>ゴウケイ</t>
    </rPh>
    <phoneticPr fontId="3"/>
  </si>
  <si>
    <t>ポイント数小計（Ｋ）　＋　ポイント数小計（U）　＋　ポイント数小計（V）</t>
    <rPh sb="4" eb="5">
      <t>スウ</t>
    </rPh>
    <rPh sb="5" eb="7">
      <t>ショウケイ</t>
    </rPh>
    <rPh sb="17" eb="18">
      <t>スウ</t>
    </rPh>
    <rPh sb="18" eb="20">
      <t>ショウケイ</t>
    </rPh>
    <rPh sb="30" eb="31">
      <t>スウ</t>
    </rPh>
    <rPh sb="31" eb="33">
      <t>ショウケイ</t>
    </rPh>
    <phoneticPr fontId="3"/>
  </si>
  <si>
    <t>基準ポイント</t>
    <rPh sb="0" eb="2">
      <t>キジュン</t>
    </rPh>
    <phoneticPr fontId="3"/>
  </si>
  <si>
    <t>労務単価等シート</t>
    <rPh sb="0" eb="2">
      <t>ロウム</t>
    </rPh>
    <rPh sb="2" eb="4">
      <t>タンカ</t>
    </rPh>
    <rPh sb="4" eb="5">
      <t>トウ</t>
    </rPh>
    <phoneticPr fontId="3"/>
  </si>
  <si>
    <t>奄美エリア</t>
    <rPh sb="0" eb="2">
      <t>アマミ</t>
    </rPh>
    <phoneticPr fontId="3" alignment="center"/>
  </si>
  <si>
    <t>単価
(円/日)</t>
    <rPh sb="0" eb="2">
      <t>タンカ</t>
    </rPh>
    <rPh sb="4" eb="5">
      <t>エン</t>
    </rPh>
    <rPh sb="6" eb="7">
      <t>ニチ</t>
    </rPh>
    <phoneticPr fontId="3"/>
  </si>
  <si>
    <t>8/7</t>
  </si>
  <si>
    <t>2/3</t>
  </si>
  <si>
    <r>
      <t>※</t>
    </r>
    <r>
      <rPr>
        <sz val="12"/>
        <rFont val="MS UI Gothic"/>
        <family val="3"/>
        <charset val="128"/>
      </rPr>
      <t>水色部分への入力をお願いいたします。</t>
    </r>
    <rPh sb="1" eb="3">
      <t>ミズイロ</t>
    </rPh>
    <rPh sb="3" eb="5">
      <t>ブブン</t>
    </rPh>
    <rPh sb="7" eb="9">
      <t>ニュウリョク</t>
    </rPh>
    <phoneticPr fontId="3"/>
  </si>
  <si>
    <t>諸経費率</t>
    <rPh sb="0" eb="3">
      <t>ショケイヒ</t>
    </rPh>
    <rPh sb="3" eb="4">
      <t>リツ</t>
    </rPh>
    <phoneticPr fontId="3"/>
  </si>
  <si>
    <t>事前指名体制費率</t>
    <rPh sb="0" eb="4">
      <t>ジゼンシメイ</t>
    </rPh>
    <rPh sb="4" eb="7">
      <t>タイセイヒ</t>
    </rPh>
    <rPh sb="7" eb="8">
      <t>リツ</t>
    </rPh>
    <phoneticPr fontId="3"/>
  </si>
  <si>
    <t>鹿児島県</t>
    <rPh sb="0" eb="3">
      <t>カゴシマ</t>
    </rPh>
    <rPh sb="3" eb="4">
      <t>ケン</t>
    </rPh>
    <phoneticPr fontId="3"/>
  </si>
  <si>
    <t>←会社名を入力してください</t>
    <rPh sb="1" eb="4">
      <t>カイシャメイ</t>
    </rPh>
    <rPh sb="5" eb="7">
      <t>ニュウリョク</t>
    </rPh>
    <phoneticPr fontId="3"/>
  </si>
  <si>
    <t>様式２、様式３、様式４</t>
    <rPh sb="0" eb="2">
      <t>ヨウシキ</t>
    </rPh>
    <rPh sb="4" eb="6">
      <t>ヨウシキ</t>
    </rPh>
    <rPh sb="8" eb="10">
      <t>ヨウシキ</t>
    </rPh>
    <phoneticPr fontId="3"/>
  </si>
  <si>
    <t>様式２</t>
    <rPh sb="0" eb="2">
      <t>ヨウシキ</t>
    </rPh>
    <phoneticPr fontId="3"/>
  </si>
  <si>
    <t>様式３</t>
    <rPh sb="0" eb="2">
      <t>ヨウシキ</t>
    </rPh>
    <phoneticPr fontId="3"/>
  </si>
  <si>
    <t>様式４</t>
    <rPh sb="0" eb="2">
      <t>ヨウシキ</t>
    </rPh>
    <phoneticPr fontId="3"/>
  </si>
  <si>
    <t>鹿児島県奄美エリアにおける日本郵便株(株)施設の小規模修繕工事等受注者の募集</t>
    <rPh sb="0" eb="4">
      <t>カゴシマケン</t>
    </rPh>
    <rPh sb="4" eb="6">
      <t>アマミ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</si>
</sst>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00"/>
    <numFmt numFmtId="178" formatCode="#,##0.000_);[Red]\(#,##0.000\)"/>
    <numFmt numFmtId="179" formatCode="0.00_ "/>
    <numFmt numFmtId="180" formatCode="#,##0_);[Red]\(#,##0\)"/>
    <numFmt numFmtId="181" formatCode="#,##0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ＤＨＰ特太ゴシック体"/>
      <family val="3"/>
      <charset val="128"/>
    </font>
    <font>
      <sz val="6"/>
      <name val="ＭＳ Ｐゴシック"/>
      <family val="3"/>
      <charset val="128"/>
    </font>
    <font>
      <sz val="12"/>
      <name val="ＤＨＰ特太ゴシック体"/>
      <family val="3"/>
      <charset val="128"/>
    </font>
    <font>
      <sz val="11"/>
      <name val="ＤＨＰ特太ゴシック体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43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indexed="43"/>
      <name val="ＭＳ Ｐゴシック"/>
      <family val="3"/>
      <charset val="128"/>
    </font>
    <font>
      <sz val="14"/>
      <name val="ＤＨＰ特太ゴシック体"/>
      <family val="3"/>
      <charset val="128"/>
    </font>
    <font>
      <sz val="14"/>
      <name val="ＭＳ Ｐゴシック"/>
      <family val="2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MS UI Gothic"/>
      <family val="3"/>
      <charset val="1"/>
    </font>
    <font>
      <sz val="12"/>
      <name val="MS UI Gothic"/>
      <family val="3"/>
      <charset val="128"/>
    </font>
    <font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49" fontId="0" fillId="0" borderId="0" xfId="0" applyNumberForma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38" fontId="4" fillId="0" borderId="0" xfId="1" applyFont="1" applyAlignment="1">
      <alignment horizontal="center" wrapText="1"/>
    </xf>
    <xf numFmtId="38" fontId="0" fillId="0" borderId="0" xfId="1" applyFont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0" fontId="0" fillId="0" borderId="0" xfId="0" applyNumberFormat="1"/>
    <xf numFmtId="181" fontId="0" fillId="0" borderId="0" xfId="0" applyNumberFormat="1"/>
    <xf numFmtId="0" fontId="9" fillId="11" borderId="17" xfId="0" applyFont="1" applyFill="1" applyBorder="1" applyAlignment="1">
      <alignment horizontal="center" vertical="center" wrapText="1"/>
    </xf>
    <xf numFmtId="38" fontId="12" fillId="0" borderId="21" xfId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180" fontId="13" fillId="9" borderId="4" xfId="0" applyNumberFormat="1" applyFont="1" applyFill="1" applyBorder="1" applyAlignment="1">
      <alignment horizontal="right" vertical="center"/>
    </xf>
    <xf numFmtId="180" fontId="12" fillId="11" borderId="6" xfId="0" applyNumberFormat="1" applyFont="1" applyFill="1" applyBorder="1" applyAlignment="1">
      <alignment horizontal="center" vertical="center"/>
    </xf>
    <xf numFmtId="180" fontId="12" fillId="0" borderId="0" xfId="0" applyNumberFormat="1" applyFont="1" applyAlignment="1">
      <alignment horizontal="right" vertical="center"/>
    </xf>
    <xf numFmtId="180" fontId="13" fillId="11" borderId="6" xfId="0" applyNumberFormat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38" fontId="12" fillId="6" borderId="29" xfId="1" applyFont="1" applyFill="1" applyBorder="1" applyAlignment="1">
      <alignment vertical="center"/>
    </xf>
    <xf numFmtId="38" fontId="12" fillId="6" borderId="38" xfId="1" applyFont="1" applyFill="1" applyBorder="1" applyAlignment="1">
      <alignment vertical="center"/>
    </xf>
    <xf numFmtId="38" fontId="12" fillId="6" borderId="27" xfId="1" applyFont="1" applyFill="1" applyBorder="1" applyAlignment="1">
      <alignment vertical="center"/>
    </xf>
    <xf numFmtId="0" fontId="14" fillId="6" borderId="29" xfId="0" applyFont="1" applyFill="1" applyBorder="1" applyAlignment="1">
      <alignment vertical="center"/>
    </xf>
    <xf numFmtId="38" fontId="12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38" fontId="12" fillId="0" borderId="0" xfId="1" applyFont="1" applyFill="1" applyAlignment="1">
      <alignment vertical="center"/>
    </xf>
    <xf numFmtId="178" fontId="12" fillId="0" borderId="6" xfId="0" applyNumberFormat="1" applyFont="1" applyBorder="1" applyAlignment="1">
      <alignment horizontal="center" vertical="center"/>
    </xf>
    <xf numFmtId="178" fontId="12" fillId="0" borderId="6" xfId="0" quotePrefix="1" applyNumberFormat="1" applyFont="1" applyBorder="1" applyAlignment="1">
      <alignment horizontal="center" vertical="center"/>
    </xf>
    <xf numFmtId="180" fontId="12" fillId="0" borderId="6" xfId="0" quotePrefix="1" applyNumberFormat="1" applyFont="1" applyBorder="1" applyAlignment="1">
      <alignment horizontal="right" vertical="center"/>
    </xf>
    <xf numFmtId="180" fontId="12" fillId="0" borderId="6" xfId="0" applyNumberFormat="1" applyFont="1" applyBorder="1" applyAlignment="1">
      <alignment horizontal="right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right" vertical="center"/>
    </xf>
    <xf numFmtId="38" fontId="12" fillId="0" borderId="42" xfId="1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38" fontId="11" fillId="0" borderId="39" xfId="1" applyFont="1" applyFill="1" applyBorder="1" applyAlignment="1">
      <alignment vertical="center"/>
    </xf>
    <xf numFmtId="0" fontId="15" fillId="3" borderId="23" xfId="0" applyFont="1" applyFill="1" applyBorder="1" applyAlignment="1">
      <alignment horizontal="right" vertical="center"/>
    </xf>
    <xf numFmtId="38" fontId="11" fillId="0" borderId="40" xfId="1" applyFont="1" applyFill="1" applyBorder="1" applyAlignment="1">
      <alignment vertical="center"/>
    </xf>
    <xf numFmtId="0" fontId="12" fillId="3" borderId="26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right" vertical="center"/>
    </xf>
    <xf numFmtId="38" fontId="11" fillId="0" borderId="41" xfId="1" applyFont="1" applyFill="1" applyBorder="1" applyAlignment="1">
      <alignment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vertical="center"/>
    </xf>
    <xf numFmtId="38" fontId="12" fillId="5" borderId="29" xfId="1" applyFont="1" applyFill="1" applyBorder="1" applyAlignment="1">
      <alignment vertical="center"/>
    </xf>
    <xf numFmtId="38" fontId="12" fillId="5" borderId="38" xfId="1" applyFont="1" applyFill="1" applyBorder="1" applyAlignment="1">
      <alignment vertical="center"/>
    </xf>
    <xf numFmtId="38" fontId="12" fillId="5" borderId="3" xfId="1" applyFont="1" applyFill="1" applyBorder="1" applyAlignment="1">
      <alignment vertical="center"/>
    </xf>
    <xf numFmtId="0" fontId="12" fillId="5" borderId="29" xfId="0" applyFont="1" applyFill="1" applyBorder="1" applyAlignment="1">
      <alignment vertical="center"/>
    </xf>
    <xf numFmtId="0" fontId="12" fillId="3" borderId="31" xfId="0" applyFont="1" applyFill="1" applyBorder="1" applyAlignment="1">
      <alignment vertical="center"/>
    </xf>
    <xf numFmtId="9" fontId="12" fillId="0" borderId="32" xfId="2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12" fillId="3" borderId="23" xfId="0" applyFont="1" applyFill="1" applyBorder="1" applyAlignment="1">
      <alignment vertical="center"/>
    </xf>
    <xf numFmtId="9" fontId="12" fillId="0" borderId="24" xfId="2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vertical="center"/>
    </xf>
    <xf numFmtId="9" fontId="12" fillId="0" borderId="35" xfId="2" applyFont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vertical="center"/>
    </xf>
    <xf numFmtId="9" fontId="12" fillId="0" borderId="37" xfId="2" applyFont="1" applyBorder="1" applyAlignment="1">
      <alignment vertical="center"/>
    </xf>
    <xf numFmtId="0" fontId="12" fillId="0" borderId="37" xfId="0" applyFont="1" applyBorder="1" applyAlignment="1">
      <alignment horizontal="center" vertical="center"/>
    </xf>
    <xf numFmtId="38" fontId="12" fillId="5" borderId="28" xfId="1" applyFont="1" applyFill="1" applyBorder="1" applyAlignment="1">
      <alignment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vertical="center"/>
    </xf>
    <xf numFmtId="0" fontId="16" fillId="6" borderId="29" xfId="0" applyFont="1" applyFill="1" applyBorder="1" applyAlignment="1">
      <alignment vertical="center"/>
    </xf>
    <xf numFmtId="0" fontId="12" fillId="3" borderId="20" xfId="0" applyFont="1" applyFill="1" applyBorder="1" applyAlignment="1">
      <alignment vertical="center"/>
    </xf>
    <xf numFmtId="0" fontId="17" fillId="0" borderId="0" xfId="0" applyFont="1" applyAlignment="1">
      <alignment horizontal="center" wrapText="1"/>
    </xf>
    <xf numFmtId="38" fontId="17" fillId="0" borderId="0" xfId="1" applyFont="1" applyAlignment="1">
      <alignment horizontal="center" wrapText="1"/>
    </xf>
    <xf numFmtId="49" fontId="12" fillId="0" borderId="0" xfId="0" applyNumberFormat="1" applyFont="1" applyAlignment="1">
      <alignment horizontal="left"/>
    </xf>
    <xf numFmtId="0" fontId="12" fillId="0" borderId="0" xfId="0" applyFont="1"/>
    <xf numFmtId="49" fontId="12" fillId="0" borderId="7" xfId="0" applyNumberFormat="1" applyFont="1" applyBorder="1" applyAlignment="1">
      <alignment horizontal="left"/>
    </xf>
    <xf numFmtId="49" fontId="12" fillId="0" borderId="0" xfId="0" applyNumberFormat="1" applyFont="1" applyAlignment="1">
      <alignment horizontal="center"/>
    </xf>
    <xf numFmtId="38" fontId="12" fillId="0" borderId="0" xfId="1" applyFont="1" applyFill="1"/>
    <xf numFmtId="0" fontId="19" fillId="11" borderId="17" xfId="0" applyFont="1" applyFill="1" applyBorder="1" applyAlignment="1">
      <alignment horizontal="center" vertical="center" wrapText="1"/>
    </xf>
    <xf numFmtId="0" fontId="19" fillId="11" borderId="19" xfId="0" applyFont="1" applyFill="1" applyBorder="1" applyAlignment="1">
      <alignment horizontal="center" vertical="center" wrapText="1"/>
    </xf>
    <xf numFmtId="0" fontId="12" fillId="11" borderId="1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vertical="center" wrapText="1"/>
    </xf>
    <xf numFmtId="0" fontId="12" fillId="5" borderId="27" xfId="0" applyFont="1" applyFill="1" applyBorder="1" applyAlignment="1">
      <alignment vertical="center"/>
    </xf>
    <xf numFmtId="0" fontId="12" fillId="3" borderId="30" xfId="0" applyFont="1" applyFill="1" applyBorder="1" applyAlignment="1">
      <alignment vertical="center"/>
    </xf>
    <xf numFmtId="0" fontId="13" fillId="6" borderId="17" xfId="0" applyFont="1" applyFill="1" applyBorder="1" applyAlignment="1">
      <alignment vertical="center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vertical="center"/>
    </xf>
    <xf numFmtId="49" fontId="12" fillId="0" borderId="0" xfId="0" applyNumberFormat="1" applyFont="1" applyAlignment="1">
      <alignment horizontal="left" vertical="center"/>
    </xf>
    <xf numFmtId="0" fontId="12" fillId="3" borderId="30" xfId="0" applyFont="1" applyFill="1" applyBorder="1" applyAlignment="1">
      <alignment horizontal="right" vertical="center"/>
    </xf>
    <xf numFmtId="0" fontId="12" fillId="3" borderId="30" xfId="0" applyFont="1" applyFill="1" applyBorder="1" applyAlignment="1">
      <alignment vertical="center" wrapText="1"/>
    </xf>
    <xf numFmtId="0" fontId="12" fillId="3" borderId="23" xfId="0" applyFont="1" applyFill="1" applyBorder="1" applyAlignment="1">
      <alignment horizontal="right" vertical="center"/>
    </xf>
    <xf numFmtId="0" fontId="12" fillId="3" borderId="23" xfId="0" applyFont="1" applyFill="1" applyBorder="1" applyAlignment="1">
      <alignment vertical="center" wrapText="1"/>
    </xf>
    <xf numFmtId="0" fontId="12" fillId="3" borderId="25" xfId="0" applyFont="1" applyFill="1" applyBorder="1" applyAlignment="1">
      <alignment horizontal="right" vertical="center"/>
    </xf>
    <xf numFmtId="0" fontId="12" fillId="3" borderId="25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vertical="center"/>
    </xf>
    <xf numFmtId="0" fontId="12" fillId="6" borderId="27" xfId="0" applyFont="1" applyFill="1" applyBorder="1" applyAlignment="1">
      <alignment vertical="center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vertical="center"/>
    </xf>
    <xf numFmtId="0" fontId="12" fillId="7" borderId="27" xfId="0" applyFont="1" applyFill="1" applyBorder="1" applyAlignment="1">
      <alignment vertical="center"/>
    </xf>
    <xf numFmtId="0" fontId="12" fillId="7" borderId="27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8" fillId="3" borderId="23" xfId="0" applyFont="1" applyFill="1" applyBorder="1" applyAlignment="1">
      <alignment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179" fontId="12" fillId="8" borderId="6" xfId="0" applyNumberFormat="1" applyFont="1" applyFill="1" applyBorder="1" applyAlignment="1">
      <alignment horizontal="center" vertical="center"/>
    </xf>
    <xf numFmtId="179" fontId="12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38" fontId="12" fillId="0" borderId="46" xfId="1" applyFont="1" applyFill="1" applyBorder="1" applyAlignment="1">
      <alignment horizontal="center" vertical="center"/>
    </xf>
    <xf numFmtId="9" fontId="12" fillId="0" borderId="27" xfId="2" applyFont="1" applyFill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 wrapText="1"/>
    </xf>
    <xf numFmtId="9" fontId="12" fillId="0" borderId="51" xfId="2" applyFont="1" applyFill="1" applyBorder="1" applyAlignment="1">
      <alignment horizontal="center" vertical="center"/>
    </xf>
    <xf numFmtId="0" fontId="18" fillId="0" borderId="46" xfId="0" applyFont="1" applyBorder="1" applyAlignment="1">
      <alignment horizontal="center" vertical="center" wrapText="1"/>
    </xf>
    <xf numFmtId="49" fontId="12" fillId="0" borderId="51" xfId="0" applyNumberFormat="1" applyFont="1" applyBorder="1" applyAlignment="1">
      <alignment horizontal="center" vertical="center"/>
    </xf>
    <xf numFmtId="38" fontId="11" fillId="0" borderId="53" xfId="1" applyFont="1" applyFill="1" applyBorder="1" applyAlignment="1">
      <alignment horizontal="right" vertical="center"/>
    </xf>
    <xf numFmtId="38" fontId="11" fillId="0" borderId="41" xfId="1" applyFont="1" applyFill="1" applyBorder="1" applyAlignment="1">
      <alignment horizontal="right" vertical="center"/>
    </xf>
    <xf numFmtId="38" fontId="12" fillId="6" borderId="54" xfId="1" applyFont="1" applyFill="1" applyBorder="1" applyAlignment="1">
      <alignment vertical="center"/>
    </xf>
    <xf numFmtId="0" fontId="19" fillId="11" borderId="55" xfId="0" applyFont="1" applyFill="1" applyBorder="1" applyAlignment="1">
      <alignment horizontal="center" vertical="center" wrapText="1"/>
    </xf>
    <xf numFmtId="0" fontId="19" fillId="2" borderId="48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3" fillId="9" borderId="1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22" fillId="10" borderId="7" xfId="0" applyFont="1" applyFill="1" applyBorder="1" applyAlignment="1">
      <alignment horizontal="left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 wrapText="1"/>
    </xf>
    <xf numFmtId="0" fontId="19" fillId="11" borderId="14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11" borderId="10" xfId="0" applyFont="1" applyFill="1" applyBorder="1" applyAlignment="1">
      <alignment horizontal="center" vertical="center" wrapText="1"/>
    </xf>
    <xf numFmtId="0" fontId="19" fillId="11" borderId="1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38" fontId="12" fillId="2" borderId="52" xfId="1" applyFont="1" applyFill="1" applyBorder="1" applyAlignment="1">
      <alignment horizontal="center" vertical="center" wrapText="1"/>
    </xf>
    <xf numFmtId="38" fontId="12" fillId="2" borderId="19" xfId="1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38" fontId="12" fillId="11" borderId="11" xfId="1" applyFont="1" applyFill="1" applyBorder="1" applyAlignment="1">
      <alignment horizontal="center" vertical="center" wrapText="1"/>
    </xf>
    <xf numFmtId="38" fontId="12" fillId="11" borderId="18" xfId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20" fillId="11" borderId="8" xfId="0" applyFont="1" applyFill="1" applyBorder="1" applyAlignment="1">
      <alignment horizontal="center" vertical="center" wrapText="1"/>
    </xf>
    <xf numFmtId="0" fontId="20" fillId="11" borderId="15" xfId="0" applyFont="1" applyFill="1" applyBorder="1" applyAlignment="1">
      <alignment horizontal="center" vertical="center" wrapText="1"/>
    </xf>
    <xf numFmtId="38" fontId="12" fillId="11" borderId="52" xfId="1" applyFont="1" applyFill="1" applyBorder="1" applyAlignment="1">
      <alignment horizontal="center" vertical="center" wrapText="1"/>
    </xf>
    <xf numFmtId="38" fontId="12" fillId="11" borderId="19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9" fillId="11" borderId="8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19" fillId="11" borderId="9" xfId="0" applyFont="1" applyFill="1" applyBorder="1" applyAlignment="1">
      <alignment horizontal="center" vertical="center" wrapText="1"/>
    </xf>
    <xf numFmtId="0" fontId="19" fillId="11" borderId="16" xfId="0" applyFont="1" applyFill="1" applyBorder="1" applyAlignment="1">
      <alignment horizontal="center" vertical="center" wrapText="1"/>
    </xf>
    <xf numFmtId="0" fontId="21" fillId="11" borderId="10" xfId="0" applyFont="1" applyFill="1" applyBorder="1" applyAlignment="1">
      <alignment horizontal="center" vertical="center" wrapText="1"/>
    </xf>
    <xf numFmtId="0" fontId="21" fillId="11" borderId="17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 applyProtection="1">
      <alignment horizontal="center" vertical="center" wrapText="1"/>
      <protection locked="0"/>
    </xf>
    <xf numFmtId="0" fontId="19" fillId="10" borderId="13" xfId="0" applyFont="1" applyFill="1" applyBorder="1" applyAlignment="1" applyProtection="1">
      <alignment horizontal="center" vertical="center" wrapText="1"/>
      <protection locked="0"/>
    </xf>
    <xf numFmtId="0" fontId="19" fillId="10" borderId="14" xfId="0" applyFont="1" applyFill="1" applyBorder="1" applyAlignment="1" applyProtection="1">
      <alignment horizontal="center" vertical="center" wrapText="1"/>
      <protection locked="0"/>
    </xf>
    <xf numFmtId="38" fontId="12" fillId="4" borderId="43" xfId="1" applyFont="1" applyFill="1" applyBorder="1" applyAlignment="1" applyProtection="1">
      <alignment vertical="center"/>
      <protection locked="0"/>
    </xf>
    <xf numFmtId="38" fontId="12" fillId="10" borderId="44" xfId="1" applyFont="1" applyFill="1" applyBorder="1" applyAlignment="1" applyProtection="1">
      <alignment vertical="center"/>
      <protection locked="0"/>
    </xf>
    <xf numFmtId="38" fontId="12" fillId="10" borderId="45" xfId="1" applyFont="1" applyFill="1" applyBorder="1" applyAlignment="1" applyProtection="1">
      <alignment vertical="center"/>
      <protection locked="0"/>
    </xf>
    <xf numFmtId="38" fontId="12" fillId="4" borderId="45" xfId="1" applyFont="1" applyFill="1" applyBorder="1" applyAlignment="1" applyProtection="1">
      <alignment vertical="center"/>
      <protection locked="0"/>
    </xf>
    <xf numFmtId="38" fontId="12" fillId="4" borderId="50" xfId="1" applyFont="1" applyFill="1" applyBorder="1" applyAlignment="1" applyProtection="1">
      <alignment vertical="center"/>
      <protection locked="0"/>
    </xf>
    <xf numFmtId="9" fontId="12" fillId="4" borderId="30" xfId="2" applyFont="1" applyFill="1" applyBorder="1" applyAlignment="1" applyProtection="1">
      <alignment vertical="center"/>
      <protection locked="0"/>
    </xf>
    <xf numFmtId="9" fontId="12" fillId="4" borderId="23" xfId="2" applyFont="1" applyFill="1" applyBorder="1" applyAlignment="1" applyProtection="1">
      <alignment vertical="center"/>
      <protection locked="0"/>
    </xf>
    <xf numFmtId="9" fontId="12" fillId="4" borderId="25" xfId="2" applyFont="1" applyFill="1" applyBorder="1" applyAlignment="1" applyProtection="1">
      <alignment vertical="center"/>
      <protection locked="0"/>
    </xf>
    <xf numFmtId="9" fontId="12" fillId="4" borderId="36" xfId="2" applyFont="1" applyFill="1" applyBorder="1" applyAlignment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D341D-2311-4EEA-A29E-DA7A002BE148}">
  <sheetPr>
    <pageSetUpPr fitToPage="1"/>
  </sheetPr>
  <dimension ref="A1:AA80"/>
  <sheetViews>
    <sheetView tabSelected="1" view="pageBreakPreview" zoomScale="55" zoomScaleNormal="100" zoomScaleSheetLayoutView="55" workbookViewId="0">
      <selection activeCell="N44" sqref="N44"/>
    </sheetView>
  </sheetViews>
  <sheetFormatPr defaultRowHeight="13.5"/>
  <cols>
    <col min="2" max="2" width="10.25" bestFit="1" customWidth="1"/>
    <col min="3" max="3" width="3.625" customWidth="1"/>
    <col min="4" max="4" width="25" bestFit="1" customWidth="1"/>
    <col min="5" max="5" width="35.625" customWidth="1"/>
    <col min="6" max="6" width="5.75" customWidth="1"/>
    <col min="7" max="7" width="7.875" customWidth="1"/>
    <col min="8" max="8" width="15.75" style="5" customWidth="1"/>
    <col min="9" max="11" width="15.75" customWidth="1"/>
    <col min="12" max="12" width="25.5" customWidth="1"/>
    <col min="14" max="17" width="9" style="1" customWidth="1"/>
  </cols>
  <sheetData>
    <row r="1" spans="1:17" ht="27.75" customHeight="1">
      <c r="B1" s="163" t="s">
        <v>127</v>
      </c>
      <c r="C1" s="163"/>
      <c r="D1" s="163"/>
      <c r="E1" s="163"/>
      <c r="F1" s="163"/>
      <c r="G1" s="163"/>
      <c r="H1" s="163"/>
      <c r="I1" s="163"/>
      <c r="J1" s="163"/>
      <c r="K1" s="163"/>
      <c r="L1" s="80" t="s">
        <v>137</v>
      </c>
    </row>
    <row r="2" spans="1:17" ht="27.75" customHeight="1">
      <c r="B2" s="164" t="s">
        <v>0</v>
      </c>
      <c r="C2" s="164"/>
      <c r="D2" s="164"/>
      <c r="E2" s="164"/>
      <c r="F2" s="164"/>
      <c r="G2" s="164"/>
      <c r="H2" s="164"/>
      <c r="I2" s="164"/>
      <c r="J2" s="164"/>
      <c r="K2" s="164"/>
    </row>
    <row r="3" spans="1:17" ht="18.75" customHeight="1" thickBot="1">
      <c r="B3" s="2"/>
      <c r="C3" s="3"/>
      <c r="D3" s="137" t="s">
        <v>132</v>
      </c>
      <c r="E3" s="137"/>
      <c r="F3" s="3"/>
      <c r="G3" s="3"/>
      <c r="H3" s="4"/>
      <c r="I3" s="3"/>
      <c r="J3" s="3"/>
      <c r="K3" s="3"/>
    </row>
    <row r="4" spans="1:17" ht="35.1" customHeight="1" thickBot="1">
      <c r="B4" s="165" t="s">
        <v>1</v>
      </c>
      <c r="C4" s="166"/>
      <c r="D4" s="166"/>
      <c r="E4" s="167" t="s">
        <v>141</v>
      </c>
      <c r="F4" s="168"/>
      <c r="G4" s="168"/>
      <c r="H4" s="168"/>
      <c r="I4" s="168"/>
      <c r="J4" s="168"/>
      <c r="K4" s="169"/>
    </row>
    <row r="5" spans="1:17" ht="24" customHeight="1" thickBot="1">
      <c r="B5" s="77"/>
      <c r="C5" s="77"/>
      <c r="D5" s="121" t="s">
        <v>2</v>
      </c>
      <c r="E5" s="121" t="s">
        <v>3</v>
      </c>
      <c r="F5" s="77"/>
      <c r="G5" s="77"/>
      <c r="H5" s="78"/>
      <c r="I5" s="77"/>
      <c r="J5" s="77"/>
      <c r="K5" s="77"/>
    </row>
    <row r="6" spans="1:17" ht="32.450000000000003" customHeight="1" thickBot="1">
      <c r="B6" s="79"/>
      <c r="C6" s="79"/>
      <c r="D6" s="126" t="s">
        <v>135</v>
      </c>
      <c r="E6" s="127" t="s">
        <v>128</v>
      </c>
      <c r="F6" s="79"/>
      <c r="G6" s="80"/>
      <c r="H6" s="122" t="s">
        <v>133</v>
      </c>
      <c r="I6" s="123">
        <v>0.25</v>
      </c>
      <c r="J6" s="124" t="s">
        <v>134</v>
      </c>
      <c r="K6" s="125">
        <v>0.15</v>
      </c>
    </row>
    <row r="7" spans="1:17" ht="15.75" customHeight="1" thickBot="1">
      <c r="B7" s="81"/>
      <c r="C7" s="82"/>
      <c r="D7" s="79"/>
      <c r="E7" s="79"/>
      <c r="F7" s="79"/>
      <c r="G7" s="79"/>
      <c r="H7" s="83"/>
      <c r="I7" s="79"/>
      <c r="J7" s="79"/>
      <c r="K7" s="80"/>
    </row>
    <row r="8" spans="1:17" ht="28.5" customHeight="1">
      <c r="A8" s="80" t="s">
        <v>138</v>
      </c>
      <c r="B8" s="170" t="s">
        <v>4</v>
      </c>
      <c r="C8" s="172"/>
      <c r="D8" s="145" t="s">
        <v>5</v>
      </c>
      <c r="E8" s="145" t="s">
        <v>6</v>
      </c>
      <c r="F8" s="174" t="s">
        <v>7</v>
      </c>
      <c r="G8" s="145" t="s">
        <v>8</v>
      </c>
      <c r="H8" s="154" t="s">
        <v>9</v>
      </c>
      <c r="I8" s="176"/>
      <c r="J8" s="177"/>
      <c r="K8" s="178"/>
      <c r="L8" s="133" t="s">
        <v>136</v>
      </c>
    </row>
    <row r="9" spans="1:17" ht="28.5" customHeight="1" thickBot="1">
      <c r="B9" s="171"/>
      <c r="C9" s="173"/>
      <c r="D9" s="146"/>
      <c r="E9" s="146"/>
      <c r="F9" s="175"/>
      <c r="G9" s="146"/>
      <c r="H9" s="155"/>
      <c r="I9" s="16" t="s">
        <v>129</v>
      </c>
      <c r="J9" s="85" t="s">
        <v>10</v>
      </c>
      <c r="K9" s="86" t="s">
        <v>11</v>
      </c>
    </row>
    <row r="10" spans="1:17" s="6" customFormat="1" ht="15.75" customHeight="1">
      <c r="B10" s="156"/>
      <c r="C10" s="41" t="s">
        <v>12</v>
      </c>
      <c r="D10" s="76" t="s">
        <v>13</v>
      </c>
      <c r="E10" s="76" t="s">
        <v>14</v>
      </c>
      <c r="F10" s="41" t="s">
        <v>15</v>
      </c>
      <c r="G10" s="42">
        <v>5</v>
      </c>
      <c r="H10" s="43"/>
      <c r="I10" s="179"/>
      <c r="J10" s="17">
        <f>I10*$G10</f>
        <v>0</v>
      </c>
      <c r="K10" s="44"/>
      <c r="N10" s="7"/>
      <c r="O10" s="7"/>
      <c r="P10" s="7"/>
      <c r="Q10" s="7"/>
    </row>
    <row r="11" spans="1:17" s="6" customFormat="1" ht="15.75" customHeight="1">
      <c r="B11" s="157"/>
      <c r="C11" s="40" t="s">
        <v>16</v>
      </c>
      <c r="D11" s="61" t="s">
        <v>17</v>
      </c>
      <c r="E11" s="76"/>
      <c r="F11" s="41" t="s">
        <v>18</v>
      </c>
      <c r="G11" s="42">
        <v>2</v>
      </c>
      <c r="H11" s="45">
        <v>26000</v>
      </c>
      <c r="I11" s="180"/>
      <c r="J11" s="17">
        <f t="shared" ref="J11:J24" si="0">I11*$G11</f>
        <v>0</v>
      </c>
      <c r="K11" s="23" t="str">
        <f t="shared" ref="K11:K31" si="1">IF(I11&gt;$H11,"×","○")</f>
        <v>○</v>
      </c>
      <c r="N11" s="7"/>
      <c r="O11" s="7"/>
      <c r="P11" s="7"/>
      <c r="Q11" s="7"/>
    </row>
    <row r="12" spans="1:17" s="6" customFormat="1" ht="15.75" customHeight="1">
      <c r="B12" s="157"/>
      <c r="C12" s="40" t="s">
        <v>19</v>
      </c>
      <c r="D12" s="61" t="s">
        <v>20</v>
      </c>
      <c r="E12" s="61"/>
      <c r="F12" s="41" t="s">
        <v>18</v>
      </c>
      <c r="G12" s="46">
        <v>4</v>
      </c>
      <c r="H12" s="47">
        <v>34400</v>
      </c>
      <c r="I12" s="181"/>
      <c r="J12" s="17">
        <f t="shared" si="0"/>
        <v>0</v>
      </c>
      <c r="K12" s="23" t="str">
        <f t="shared" si="1"/>
        <v>○</v>
      </c>
      <c r="N12" s="7"/>
      <c r="O12" s="7"/>
      <c r="P12" s="7"/>
      <c r="Q12" s="7"/>
    </row>
    <row r="13" spans="1:17" s="6" customFormat="1" ht="15.75" customHeight="1">
      <c r="B13" s="157"/>
      <c r="C13" s="40" t="s">
        <v>21</v>
      </c>
      <c r="D13" s="61" t="s">
        <v>22</v>
      </c>
      <c r="E13" s="61"/>
      <c r="F13" s="41" t="s">
        <v>18</v>
      </c>
      <c r="G13" s="46">
        <v>6</v>
      </c>
      <c r="H13" s="47">
        <v>34800</v>
      </c>
      <c r="I13" s="182"/>
      <c r="J13" s="17">
        <f t="shared" si="0"/>
        <v>0</v>
      </c>
      <c r="K13" s="23" t="str">
        <f t="shared" si="1"/>
        <v>○</v>
      </c>
      <c r="N13" s="7"/>
      <c r="O13" s="7"/>
      <c r="P13" s="7"/>
      <c r="Q13" s="7"/>
    </row>
    <row r="14" spans="1:17" s="6" customFormat="1" ht="15.75" customHeight="1">
      <c r="B14" s="157"/>
      <c r="C14" s="40" t="s">
        <v>23</v>
      </c>
      <c r="D14" s="61" t="s">
        <v>24</v>
      </c>
      <c r="E14" s="61"/>
      <c r="F14" s="41" t="s">
        <v>18</v>
      </c>
      <c r="G14" s="46">
        <v>9</v>
      </c>
      <c r="H14" s="47">
        <v>30000</v>
      </c>
      <c r="I14" s="182"/>
      <c r="J14" s="17">
        <f t="shared" si="0"/>
        <v>0</v>
      </c>
      <c r="K14" s="23" t="str">
        <f t="shared" si="1"/>
        <v>○</v>
      </c>
      <c r="N14" s="7"/>
      <c r="O14" s="7"/>
      <c r="P14" s="7"/>
      <c r="Q14" s="7"/>
    </row>
    <row r="15" spans="1:17" s="6" customFormat="1" ht="15.75" customHeight="1">
      <c r="B15" s="157"/>
      <c r="C15" s="40" t="s">
        <v>25</v>
      </c>
      <c r="D15" s="61" t="s">
        <v>26</v>
      </c>
      <c r="E15" s="61"/>
      <c r="F15" s="41" t="s">
        <v>18</v>
      </c>
      <c r="G15" s="46">
        <v>1</v>
      </c>
      <c r="H15" s="47">
        <v>34500</v>
      </c>
      <c r="I15" s="182"/>
      <c r="J15" s="17">
        <f t="shared" si="0"/>
        <v>0</v>
      </c>
      <c r="K15" s="23" t="str">
        <f t="shared" si="1"/>
        <v>○</v>
      </c>
      <c r="N15" s="7"/>
      <c r="O15" s="7"/>
      <c r="P15" s="7"/>
      <c r="Q15" s="7"/>
    </row>
    <row r="16" spans="1:17" s="6" customFormat="1" ht="15.75" customHeight="1">
      <c r="B16" s="157"/>
      <c r="C16" s="40" t="s">
        <v>27</v>
      </c>
      <c r="D16" s="61" t="s">
        <v>28</v>
      </c>
      <c r="E16" s="61"/>
      <c r="F16" s="41" t="s">
        <v>18</v>
      </c>
      <c r="G16" s="46">
        <v>1</v>
      </c>
      <c r="H16" s="47">
        <v>35300</v>
      </c>
      <c r="I16" s="182"/>
      <c r="J16" s="17">
        <f t="shared" si="0"/>
        <v>0</v>
      </c>
      <c r="K16" s="23" t="str">
        <f t="shared" si="1"/>
        <v>○</v>
      </c>
      <c r="N16" s="7"/>
      <c r="O16" s="7"/>
      <c r="P16" s="7"/>
      <c r="Q16" s="7"/>
    </row>
    <row r="17" spans="2:17" s="6" customFormat="1" ht="15.75" customHeight="1">
      <c r="B17" s="157"/>
      <c r="C17" s="40" t="s">
        <v>29</v>
      </c>
      <c r="D17" s="61" t="s">
        <v>30</v>
      </c>
      <c r="E17" s="61"/>
      <c r="F17" s="41" t="s">
        <v>18</v>
      </c>
      <c r="G17" s="46">
        <v>2</v>
      </c>
      <c r="H17" s="47">
        <v>33600</v>
      </c>
      <c r="I17" s="182"/>
      <c r="J17" s="17">
        <f t="shared" si="0"/>
        <v>0</v>
      </c>
      <c r="K17" s="23" t="str">
        <f t="shared" si="1"/>
        <v>○</v>
      </c>
      <c r="N17" s="7"/>
      <c r="O17" s="7"/>
      <c r="P17" s="7"/>
      <c r="Q17" s="7"/>
    </row>
    <row r="18" spans="2:17" s="6" customFormat="1" ht="15.75" customHeight="1">
      <c r="B18" s="157"/>
      <c r="C18" s="40" t="s">
        <v>31</v>
      </c>
      <c r="D18" s="61" t="s">
        <v>32</v>
      </c>
      <c r="E18" s="61"/>
      <c r="F18" s="41" t="s">
        <v>18</v>
      </c>
      <c r="G18" s="46">
        <v>1</v>
      </c>
      <c r="H18" s="47">
        <v>33300</v>
      </c>
      <c r="I18" s="182"/>
      <c r="J18" s="17">
        <f t="shared" si="0"/>
        <v>0</v>
      </c>
      <c r="K18" s="23" t="str">
        <f t="shared" si="1"/>
        <v>○</v>
      </c>
      <c r="N18" s="7"/>
      <c r="O18" s="7"/>
      <c r="P18" s="7"/>
      <c r="Q18" s="7"/>
    </row>
    <row r="19" spans="2:17" s="6" customFormat="1" ht="15.75" customHeight="1">
      <c r="B19" s="157"/>
      <c r="C19" s="40" t="s">
        <v>33</v>
      </c>
      <c r="D19" s="61" t="s">
        <v>34</v>
      </c>
      <c r="E19" s="61"/>
      <c r="F19" s="41" t="s">
        <v>18</v>
      </c>
      <c r="G19" s="46">
        <v>1</v>
      </c>
      <c r="H19" s="47">
        <v>34400</v>
      </c>
      <c r="I19" s="182"/>
      <c r="J19" s="17">
        <f t="shared" si="0"/>
        <v>0</v>
      </c>
      <c r="K19" s="23" t="str">
        <f t="shared" si="1"/>
        <v>○</v>
      </c>
      <c r="N19" s="7"/>
      <c r="O19" s="7"/>
      <c r="P19" s="7"/>
      <c r="Q19" s="7"/>
    </row>
    <row r="20" spans="2:17" s="6" customFormat="1" ht="15.75" customHeight="1">
      <c r="B20" s="157"/>
      <c r="C20" s="40" t="s">
        <v>35</v>
      </c>
      <c r="D20" s="61" t="s">
        <v>36</v>
      </c>
      <c r="E20" s="61"/>
      <c r="F20" s="41" t="s">
        <v>18</v>
      </c>
      <c r="G20" s="46">
        <v>1</v>
      </c>
      <c r="H20" s="47">
        <v>36200</v>
      </c>
      <c r="I20" s="182"/>
      <c r="J20" s="17">
        <f t="shared" si="0"/>
        <v>0</v>
      </c>
      <c r="K20" s="23" t="str">
        <f t="shared" si="1"/>
        <v>○</v>
      </c>
      <c r="N20" s="7"/>
      <c r="O20" s="7"/>
      <c r="P20" s="7"/>
      <c r="Q20" s="7"/>
    </row>
    <row r="21" spans="2:17" s="6" customFormat="1" ht="15" customHeight="1">
      <c r="B21" s="157"/>
      <c r="C21" s="40" t="s">
        <v>37</v>
      </c>
      <c r="D21" s="61" t="s">
        <v>38</v>
      </c>
      <c r="E21" s="61"/>
      <c r="F21" s="41" t="s">
        <v>18</v>
      </c>
      <c r="G21" s="46">
        <v>10</v>
      </c>
      <c r="H21" s="47">
        <v>30700</v>
      </c>
      <c r="I21" s="182"/>
      <c r="J21" s="17">
        <f t="shared" si="0"/>
        <v>0</v>
      </c>
      <c r="K21" s="23" t="str">
        <f t="shared" si="1"/>
        <v>○</v>
      </c>
      <c r="N21" s="7"/>
      <c r="O21" s="7"/>
      <c r="P21" s="7"/>
      <c r="Q21" s="7"/>
    </row>
    <row r="22" spans="2:17" s="6" customFormat="1" ht="15.75" customHeight="1">
      <c r="B22" s="157"/>
      <c r="C22" s="40" t="s">
        <v>39</v>
      </c>
      <c r="D22" s="61" t="s">
        <v>40</v>
      </c>
      <c r="E22" s="61"/>
      <c r="F22" s="41" t="s">
        <v>18</v>
      </c>
      <c r="G22" s="46">
        <v>1</v>
      </c>
      <c r="H22" s="47">
        <v>29200</v>
      </c>
      <c r="I22" s="182"/>
      <c r="J22" s="17">
        <f t="shared" si="0"/>
        <v>0</v>
      </c>
      <c r="K22" s="23" t="str">
        <f t="shared" si="1"/>
        <v>○</v>
      </c>
      <c r="N22" s="7"/>
      <c r="O22" s="7"/>
      <c r="P22" s="7"/>
      <c r="Q22" s="7"/>
    </row>
    <row r="23" spans="2:17" s="6" customFormat="1" ht="15.75" customHeight="1">
      <c r="B23" s="157"/>
      <c r="C23" s="40" t="s">
        <v>41</v>
      </c>
      <c r="D23" s="61" t="s">
        <v>42</v>
      </c>
      <c r="E23" s="61"/>
      <c r="F23" s="41" t="s">
        <v>18</v>
      </c>
      <c r="G23" s="46">
        <v>2</v>
      </c>
      <c r="H23" s="47">
        <v>29500</v>
      </c>
      <c r="I23" s="182"/>
      <c r="J23" s="17">
        <f t="shared" si="0"/>
        <v>0</v>
      </c>
      <c r="K23" s="23" t="str">
        <f t="shared" si="1"/>
        <v>○</v>
      </c>
      <c r="N23" s="7"/>
      <c r="O23" s="7"/>
      <c r="P23" s="7"/>
      <c r="Q23" s="7"/>
    </row>
    <row r="24" spans="2:17" s="6" customFormat="1" ht="15.75" customHeight="1" thickBot="1">
      <c r="B24" s="157"/>
      <c r="C24" s="64" t="s">
        <v>43</v>
      </c>
      <c r="D24" s="65" t="s">
        <v>44</v>
      </c>
      <c r="E24" s="65"/>
      <c r="F24" s="48" t="s">
        <v>18</v>
      </c>
      <c r="G24" s="49">
        <v>1</v>
      </c>
      <c r="H24" s="50">
        <v>31200</v>
      </c>
      <c r="I24" s="183"/>
      <c r="J24" s="17">
        <f t="shared" si="0"/>
        <v>0</v>
      </c>
      <c r="K24" s="23" t="str">
        <f t="shared" si="1"/>
        <v>○</v>
      </c>
      <c r="N24" s="7"/>
      <c r="O24" s="7"/>
      <c r="P24" s="7"/>
      <c r="Q24" s="7"/>
    </row>
    <row r="25" spans="2:17" s="6" customFormat="1" ht="30" customHeight="1" thickBot="1">
      <c r="B25" s="157"/>
      <c r="C25" s="51"/>
      <c r="D25" s="89" t="s">
        <v>45</v>
      </c>
      <c r="E25" s="90"/>
      <c r="F25" s="51"/>
      <c r="G25" s="52"/>
      <c r="H25" s="53"/>
      <c r="I25" s="54"/>
      <c r="J25" s="55">
        <f>SUM(J10:J24)</f>
        <v>0</v>
      </c>
      <c r="K25" s="56"/>
      <c r="N25" s="7"/>
      <c r="O25" s="7"/>
      <c r="P25" s="7"/>
      <c r="Q25" s="7"/>
    </row>
    <row r="26" spans="2:17" s="6" customFormat="1" ht="15.75" customHeight="1">
      <c r="B26" s="157"/>
      <c r="C26" s="39" t="s">
        <v>46</v>
      </c>
      <c r="D26" s="91" t="s">
        <v>47</v>
      </c>
      <c r="E26" s="91" t="s">
        <v>14</v>
      </c>
      <c r="F26" s="39" t="s">
        <v>15</v>
      </c>
      <c r="G26" s="57"/>
      <c r="H26" s="58">
        <f>+I6</f>
        <v>0.25</v>
      </c>
      <c r="I26" s="184"/>
      <c r="J26" s="59">
        <f>ROUND((J21+J22+J23+J24)*I26*1,0)</f>
        <v>0</v>
      </c>
      <c r="K26" s="60" t="str">
        <f t="shared" si="1"/>
        <v>○</v>
      </c>
      <c r="N26" s="7"/>
      <c r="O26" s="7"/>
      <c r="P26" s="7"/>
      <c r="Q26" s="7"/>
    </row>
    <row r="27" spans="2:17" s="6" customFormat="1" ht="15.75" customHeight="1">
      <c r="B27" s="157"/>
      <c r="C27" s="40" t="s">
        <v>48</v>
      </c>
      <c r="D27" s="61" t="s">
        <v>49</v>
      </c>
      <c r="E27" s="61" t="s">
        <v>50</v>
      </c>
      <c r="F27" s="40" t="s">
        <v>18</v>
      </c>
      <c r="G27" s="61">
        <v>0.66</v>
      </c>
      <c r="H27" s="62">
        <f>+I6</f>
        <v>0.25</v>
      </c>
      <c r="I27" s="185"/>
      <c r="J27" s="63">
        <f>ROUND(I27*$G27*J$25*1,0)</f>
        <v>0</v>
      </c>
      <c r="K27" s="23" t="str">
        <f t="shared" si="1"/>
        <v>○</v>
      </c>
    </row>
    <row r="28" spans="2:17" s="6" customFormat="1" ht="15.75" customHeight="1">
      <c r="B28" s="157"/>
      <c r="C28" s="40" t="s">
        <v>51</v>
      </c>
      <c r="D28" s="61" t="s">
        <v>49</v>
      </c>
      <c r="E28" s="61" t="s">
        <v>52</v>
      </c>
      <c r="F28" s="40" t="s">
        <v>18</v>
      </c>
      <c r="G28" s="61">
        <v>0.21</v>
      </c>
      <c r="H28" s="62">
        <f>+I6</f>
        <v>0.25</v>
      </c>
      <c r="I28" s="185"/>
      <c r="J28" s="63">
        <f t="shared" ref="J28:J31" si="2">ROUND(I28*$G28*J$25*1,0)</f>
        <v>0</v>
      </c>
      <c r="K28" s="23" t="str">
        <f t="shared" si="1"/>
        <v>○</v>
      </c>
    </row>
    <row r="29" spans="2:17" s="6" customFormat="1" ht="15.75" customHeight="1">
      <c r="B29" s="157"/>
      <c r="C29" s="64" t="s">
        <v>53</v>
      </c>
      <c r="D29" s="65" t="s">
        <v>49</v>
      </c>
      <c r="E29" s="65" t="s">
        <v>54</v>
      </c>
      <c r="F29" s="64" t="s">
        <v>18</v>
      </c>
      <c r="G29" s="65">
        <v>0.1</v>
      </c>
      <c r="H29" s="66">
        <f>+I6</f>
        <v>0.25</v>
      </c>
      <c r="I29" s="186"/>
      <c r="J29" s="63">
        <f t="shared" si="2"/>
        <v>0</v>
      </c>
      <c r="K29" s="67" t="str">
        <f t="shared" si="1"/>
        <v>○</v>
      </c>
    </row>
    <row r="30" spans="2:17" s="6" customFormat="1" ht="15.75" customHeight="1">
      <c r="B30" s="157"/>
      <c r="C30" s="64" t="s">
        <v>55</v>
      </c>
      <c r="D30" s="65" t="s">
        <v>49</v>
      </c>
      <c r="E30" s="65" t="s">
        <v>56</v>
      </c>
      <c r="F30" s="64" t="s">
        <v>18</v>
      </c>
      <c r="G30" s="65">
        <v>0.03</v>
      </c>
      <c r="H30" s="66">
        <f>+I6</f>
        <v>0.25</v>
      </c>
      <c r="I30" s="186"/>
      <c r="J30" s="63">
        <f t="shared" si="2"/>
        <v>0</v>
      </c>
      <c r="K30" s="67" t="str">
        <f t="shared" si="1"/>
        <v>○</v>
      </c>
    </row>
    <row r="31" spans="2:17" s="6" customFormat="1" ht="15.75" customHeight="1" thickBot="1">
      <c r="B31" s="157"/>
      <c r="C31" s="68" t="s">
        <v>57</v>
      </c>
      <c r="D31" s="69" t="s">
        <v>58</v>
      </c>
      <c r="E31" s="69" t="s">
        <v>59</v>
      </c>
      <c r="F31" s="68" t="s">
        <v>18</v>
      </c>
      <c r="G31" s="69">
        <v>1</v>
      </c>
      <c r="H31" s="70">
        <f>+K6</f>
        <v>0.15</v>
      </c>
      <c r="I31" s="187"/>
      <c r="J31" s="63">
        <f t="shared" si="2"/>
        <v>0</v>
      </c>
      <c r="K31" s="71" t="str">
        <f t="shared" si="1"/>
        <v>○</v>
      </c>
    </row>
    <row r="32" spans="2:17" s="6" customFormat="1" ht="30" customHeight="1" thickBot="1">
      <c r="B32" s="157"/>
      <c r="C32" s="90"/>
      <c r="D32" s="89" t="s">
        <v>60</v>
      </c>
      <c r="E32" s="90"/>
      <c r="F32" s="51"/>
      <c r="G32" s="52"/>
      <c r="H32" s="53"/>
      <c r="I32" s="72"/>
      <c r="J32" s="55">
        <f>SUM(J26:J31)</f>
        <v>0</v>
      </c>
      <c r="K32" s="56"/>
      <c r="N32" s="7"/>
      <c r="O32" s="7"/>
      <c r="P32" s="7"/>
      <c r="Q32" s="7"/>
    </row>
    <row r="33" spans="1:17" s="8" customFormat="1" ht="35.1" customHeight="1" thickBot="1">
      <c r="B33" s="158"/>
      <c r="C33" s="92"/>
      <c r="D33" s="93" t="s">
        <v>61</v>
      </c>
      <c r="E33" s="94"/>
      <c r="F33" s="73"/>
      <c r="G33" s="74"/>
      <c r="H33" s="24"/>
      <c r="I33" s="25"/>
      <c r="J33" s="26">
        <f>J25+J32</f>
        <v>0</v>
      </c>
      <c r="K33" s="75">
        <f>COUNTIF(K10:K24,"×")</f>
        <v>0</v>
      </c>
      <c r="N33" s="9"/>
      <c r="O33" s="9"/>
      <c r="P33" s="9"/>
      <c r="Q33" s="9"/>
    </row>
    <row r="34" spans="1:17" s="6" customFormat="1" ht="15.75" customHeight="1" thickBot="1">
      <c r="B34" s="95" t="s">
        <v>62</v>
      </c>
      <c r="C34" s="95"/>
      <c r="D34" s="95" t="s">
        <v>62</v>
      </c>
      <c r="E34" s="95"/>
      <c r="F34" s="95"/>
      <c r="G34" s="95"/>
      <c r="H34" s="28"/>
      <c r="I34" s="95"/>
      <c r="J34" s="95"/>
      <c r="K34" s="29"/>
      <c r="N34" s="7"/>
      <c r="O34" s="7"/>
      <c r="P34" s="7"/>
      <c r="Q34" s="7"/>
    </row>
    <row r="35" spans="1:17" s="6" customFormat="1" ht="28.5" customHeight="1">
      <c r="A35" s="80" t="s">
        <v>139</v>
      </c>
      <c r="B35" s="159" t="s">
        <v>63</v>
      </c>
      <c r="C35" s="172"/>
      <c r="D35" s="145" t="s">
        <v>64</v>
      </c>
      <c r="E35" s="145" t="s">
        <v>65</v>
      </c>
      <c r="F35" s="145" t="s">
        <v>66</v>
      </c>
      <c r="G35" s="145" t="s">
        <v>8</v>
      </c>
      <c r="H35" s="161" t="s">
        <v>67</v>
      </c>
      <c r="I35" s="138">
        <f>I8</f>
        <v>0</v>
      </c>
      <c r="J35" s="139"/>
      <c r="K35" s="140"/>
      <c r="N35" s="7"/>
      <c r="O35" s="7"/>
      <c r="P35" s="7"/>
      <c r="Q35" s="7"/>
    </row>
    <row r="36" spans="1:17" s="6" customFormat="1" ht="28.5" customHeight="1" thickBot="1">
      <c r="B36" s="160"/>
      <c r="C36" s="173"/>
      <c r="D36" s="146"/>
      <c r="E36" s="146"/>
      <c r="F36" s="146"/>
      <c r="G36" s="146"/>
      <c r="H36" s="162"/>
      <c r="I36" s="131" t="s">
        <v>68</v>
      </c>
      <c r="J36" s="84" t="s">
        <v>10</v>
      </c>
      <c r="K36" s="86" t="s">
        <v>11</v>
      </c>
      <c r="N36" s="7"/>
      <c r="O36" s="7"/>
      <c r="P36" s="7"/>
      <c r="Q36" s="7"/>
    </row>
    <row r="37" spans="1:17" s="6" customFormat="1" ht="36" customHeight="1">
      <c r="B37" s="87"/>
      <c r="C37" s="96" t="s">
        <v>12</v>
      </c>
      <c r="D37" s="97" t="s">
        <v>69</v>
      </c>
      <c r="E37" s="97" t="s">
        <v>70</v>
      </c>
      <c r="F37" s="116" t="s">
        <v>71</v>
      </c>
      <c r="G37" s="35">
        <v>6</v>
      </c>
      <c r="H37" s="128">
        <v>112870</v>
      </c>
      <c r="I37" s="179"/>
      <c r="J37" s="17">
        <f>I37*$G37</f>
        <v>0</v>
      </c>
      <c r="K37" s="23" t="str">
        <f>IF(I37&gt;$H37,"×","○")</f>
        <v>○</v>
      </c>
    </row>
    <row r="38" spans="1:17" s="6" customFormat="1" ht="30.75" customHeight="1">
      <c r="B38" s="88"/>
      <c r="C38" s="98" t="s">
        <v>16</v>
      </c>
      <c r="D38" s="99" t="s">
        <v>72</v>
      </c>
      <c r="E38" s="99" t="s">
        <v>73</v>
      </c>
      <c r="F38" s="117" t="s">
        <v>71</v>
      </c>
      <c r="G38" s="36">
        <v>1</v>
      </c>
      <c r="H38" s="129">
        <v>23160</v>
      </c>
      <c r="I38" s="182"/>
      <c r="J38" s="17">
        <f>I38*$G38</f>
        <v>0</v>
      </c>
      <c r="K38" s="23" t="str">
        <f>IF(I38&gt;$H38,"×","○")</f>
        <v>○</v>
      </c>
    </row>
    <row r="39" spans="1:17" s="6" customFormat="1" ht="31.5" customHeight="1" thickBot="1">
      <c r="B39" s="88"/>
      <c r="C39" s="100" t="s">
        <v>19</v>
      </c>
      <c r="D39" s="101" t="s">
        <v>74</v>
      </c>
      <c r="E39" s="101" t="s">
        <v>75</v>
      </c>
      <c r="F39" s="118" t="s">
        <v>71</v>
      </c>
      <c r="G39" s="37">
        <v>10</v>
      </c>
      <c r="H39" s="129">
        <v>61470</v>
      </c>
      <c r="I39" s="183"/>
      <c r="J39" s="17">
        <f>I39*$G39</f>
        <v>0</v>
      </c>
      <c r="K39" s="23" t="str">
        <f>IF(I39&gt;$H39,"×","○")</f>
        <v>○</v>
      </c>
    </row>
    <row r="40" spans="1:17" s="6" customFormat="1" ht="35.1" customHeight="1" thickBot="1">
      <c r="B40" s="102"/>
      <c r="C40" s="103"/>
      <c r="D40" s="104" t="s">
        <v>76</v>
      </c>
      <c r="E40" s="103"/>
      <c r="F40" s="105"/>
      <c r="G40" s="38"/>
      <c r="H40" s="130"/>
      <c r="I40" s="25"/>
      <c r="J40" s="26">
        <f>SUM(J37:J39)</f>
        <v>0</v>
      </c>
      <c r="K40" s="27">
        <f>COUNTIF(K37:K39,"×")</f>
        <v>0</v>
      </c>
      <c r="N40" s="7"/>
      <c r="O40" s="7"/>
      <c r="P40" s="7"/>
      <c r="Q40" s="7"/>
    </row>
    <row r="41" spans="1:17" s="6" customFormat="1" ht="15.75" customHeight="1" thickBot="1">
      <c r="B41" s="95"/>
      <c r="C41" s="95"/>
      <c r="D41" s="95"/>
      <c r="E41" s="95"/>
      <c r="F41" s="95"/>
      <c r="G41" s="95"/>
      <c r="H41" s="28"/>
      <c r="I41" s="95"/>
      <c r="J41" s="95"/>
      <c r="K41" s="29"/>
      <c r="N41" s="7"/>
      <c r="O41" s="7"/>
      <c r="P41" s="7"/>
      <c r="Q41" s="7"/>
    </row>
    <row r="42" spans="1:17" s="6" customFormat="1" ht="28.5" customHeight="1">
      <c r="A42" s="80" t="s">
        <v>140</v>
      </c>
      <c r="B42" s="141" t="s">
        <v>77</v>
      </c>
      <c r="C42" s="143"/>
      <c r="D42" s="145" t="s">
        <v>64</v>
      </c>
      <c r="E42" s="147" t="s">
        <v>65</v>
      </c>
      <c r="F42" s="147" t="s">
        <v>66</v>
      </c>
      <c r="G42" s="147" t="s">
        <v>8</v>
      </c>
      <c r="H42" s="149" t="s">
        <v>67</v>
      </c>
      <c r="I42" s="151">
        <f>I8</f>
        <v>0</v>
      </c>
      <c r="J42" s="152"/>
      <c r="K42" s="153"/>
      <c r="N42" s="7"/>
      <c r="O42" s="7"/>
      <c r="P42" s="7"/>
      <c r="Q42" s="7"/>
    </row>
    <row r="43" spans="1:17" s="6" customFormat="1" ht="28.5" customHeight="1" thickBot="1">
      <c r="B43" s="142"/>
      <c r="C43" s="144"/>
      <c r="D43" s="146"/>
      <c r="E43" s="148"/>
      <c r="F43" s="148"/>
      <c r="G43" s="148"/>
      <c r="H43" s="150"/>
      <c r="I43" s="132" t="s">
        <v>68</v>
      </c>
      <c r="J43" s="106" t="s">
        <v>10</v>
      </c>
      <c r="K43" s="107" t="s">
        <v>11</v>
      </c>
      <c r="N43" s="7"/>
      <c r="O43" s="7"/>
      <c r="P43" s="7"/>
      <c r="Q43" s="7"/>
    </row>
    <row r="44" spans="1:17" s="6" customFormat="1" ht="37.15" customHeight="1">
      <c r="B44" s="108"/>
      <c r="C44" s="98" t="s">
        <v>21</v>
      </c>
      <c r="D44" s="97" t="s">
        <v>78</v>
      </c>
      <c r="E44" s="97" t="s">
        <v>79</v>
      </c>
      <c r="F44" s="116" t="s">
        <v>71</v>
      </c>
      <c r="G44" s="39">
        <v>1</v>
      </c>
      <c r="H44" s="128">
        <v>28100</v>
      </c>
      <c r="I44" s="179"/>
      <c r="J44" s="17">
        <f t="shared" ref="J44:J58" si="3">I44*$G44</f>
        <v>0</v>
      </c>
      <c r="K44" s="23" t="str">
        <f t="shared" ref="K44:K58" si="4">IF(I44&gt;$H44,"×","○")</f>
        <v>○</v>
      </c>
      <c r="N44" s="7"/>
      <c r="O44" s="7"/>
      <c r="P44" s="7"/>
      <c r="Q44" s="7"/>
    </row>
    <row r="45" spans="1:17" s="6" customFormat="1" ht="37.15" customHeight="1">
      <c r="B45" s="109"/>
      <c r="C45" s="98" t="s">
        <v>23</v>
      </c>
      <c r="D45" s="99" t="s">
        <v>80</v>
      </c>
      <c r="E45" s="99" t="s">
        <v>79</v>
      </c>
      <c r="F45" s="117" t="s">
        <v>71</v>
      </c>
      <c r="G45" s="40">
        <v>1</v>
      </c>
      <c r="H45" s="129">
        <v>28100</v>
      </c>
      <c r="I45" s="182"/>
      <c r="J45" s="17">
        <f t="shared" si="3"/>
        <v>0</v>
      </c>
      <c r="K45" s="23" t="str">
        <f t="shared" si="4"/>
        <v>○</v>
      </c>
      <c r="N45" s="7"/>
      <c r="O45" s="7"/>
      <c r="P45" s="7"/>
      <c r="Q45" s="7"/>
    </row>
    <row r="46" spans="1:17" s="6" customFormat="1" ht="37.15" customHeight="1">
      <c r="B46" s="109"/>
      <c r="C46" s="98" t="s">
        <v>25</v>
      </c>
      <c r="D46" s="99" t="s">
        <v>81</v>
      </c>
      <c r="E46" s="99" t="s">
        <v>73</v>
      </c>
      <c r="F46" s="117" t="s">
        <v>71</v>
      </c>
      <c r="G46" s="40">
        <v>1</v>
      </c>
      <c r="H46" s="129">
        <v>28100</v>
      </c>
      <c r="I46" s="182"/>
      <c r="J46" s="17">
        <f t="shared" si="3"/>
        <v>0</v>
      </c>
      <c r="K46" s="23" t="str">
        <f t="shared" si="4"/>
        <v>○</v>
      </c>
      <c r="N46" s="7"/>
      <c r="O46" s="7"/>
      <c r="P46" s="7"/>
      <c r="Q46" s="7"/>
    </row>
    <row r="47" spans="1:17" s="6" customFormat="1" ht="37.15" customHeight="1">
      <c r="B47" s="109"/>
      <c r="C47" s="98" t="s">
        <v>27</v>
      </c>
      <c r="D47" s="99" t="s">
        <v>82</v>
      </c>
      <c r="E47" s="99" t="s">
        <v>83</v>
      </c>
      <c r="F47" s="117" t="s">
        <v>71</v>
      </c>
      <c r="G47" s="40">
        <v>1</v>
      </c>
      <c r="H47" s="129">
        <v>27020</v>
      </c>
      <c r="I47" s="182"/>
      <c r="J47" s="17">
        <f t="shared" si="3"/>
        <v>0</v>
      </c>
      <c r="K47" s="23" t="str">
        <f t="shared" si="4"/>
        <v>○</v>
      </c>
      <c r="N47" s="7"/>
      <c r="O47" s="7"/>
      <c r="P47" s="7"/>
      <c r="Q47" s="7"/>
    </row>
    <row r="48" spans="1:17" s="6" customFormat="1" ht="37.15" customHeight="1">
      <c r="B48" s="109"/>
      <c r="C48" s="98" t="s">
        <v>29</v>
      </c>
      <c r="D48" s="99" t="s">
        <v>84</v>
      </c>
      <c r="E48" s="99" t="s">
        <v>85</v>
      </c>
      <c r="F48" s="117" t="s">
        <v>71</v>
      </c>
      <c r="G48" s="40">
        <v>1</v>
      </c>
      <c r="H48" s="129">
        <v>27020</v>
      </c>
      <c r="I48" s="182"/>
      <c r="J48" s="17">
        <f t="shared" si="3"/>
        <v>0</v>
      </c>
      <c r="K48" s="23" t="str">
        <f t="shared" si="4"/>
        <v>○</v>
      </c>
      <c r="N48" s="7"/>
      <c r="O48" s="7"/>
      <c r="P48" s="7"/>
      <c r="Q48" s="7"/>
    </row>
    <row r="49" spans="2:27" s="6" customFormat="1" ht="37.15" customHeight="1">
      <c r="B49" s="109"/>
      <c r="C49" s="98" t="s">
        <v>31</v>
      </c>
      <c r="D49" s="99" t="s">
        <v>86</v>
      </c>
      <c r="E49" s="99" t="s">
        <v>87</v>
      </c>
      <c r="F49" s="117" t="s">
        <v>71</v>
      </c>
      <c r="G49" s="40">
        <v>1</v>
      </c>
      <c r="H49" s="129">
        <v>52230</v>
      </c>
      <c r="I49" s="182"/>
      <c r="J49" s="17">
        <f t="shared" si="3"/>
        <v>0</v>
      </c>
      <c r="K49" s="23" t="str">
        <f t="shared" si="4"/>
        <v>○</v>
      </c>
      <c r="N49" s="7"/>
      <c r="O49" s="7"/>
      <c r="P49" s="7"/>
      <c r="Q49" s="7"/>
    </row>
    <row r="50" spans="2:27" s="6" customFormat="1" ht="37.15" customHeight="1">
      <c r="B50" s="109"/>
      <c r="C50" s="98" t="s">
        <v>33</v>
      </c>
      <c r="D50" s="115" t="s">
        <v>88</v>
      </c>
      <c r="E50" s="99" t="s">
        <v>89</v>
      </c>
      <c r="F50" s="117" t="s">
        <v>71</v>
      </c>
      <c r="G50" s="40">
        <v>1</v>
      </c>
      <c r="H50" s="129">
        <v>26800</v>
      </c>
      <c r="I50" s="182"/>
      <c r="J50" s="17">
        <f t="shared" si="3"/>
        <v>0</v>
      </c>
      <c r="K50" s="23" t="str">
        <f t="shared" si="4"/>
        <v>○</v>
      </c>
      <c r="N50" s="7"/>
      <c r="O50" s="7"/>
      <c r="P50" s="7"/>
      <c r="Q50" s="7"/>
    </row>
    <row r="51" spans="2:27" s="6" customFormat="1" ht="37.15" customHeight="1">
      <c r="B51" s="109"/>
      <c r="C51" s="98" t="s">
        <v>35</v>
      </c>
      <c r="D51" s="115" t="s">
        <v>90</v>
      </c>
      <c r="E51" s="99" t="s">
        <v>89</v>
      </c>
      <c r="F51" s="117" t="s">
        <v>71</v>
      </c>
      <c r="G51" s="40">
        <v>1</v>
      </c>
      <c r="H51" s="129">
        <v>26800</v>
      </c>
      <c r="I51" s="182"/>
      <c r="J51" s="17">
        <f t="shared" si="3"/>
        <v>0</v>
      </c>
      <c r="K51" s="23" t="str">
        <f t="shared" si="4"/>
        <v>○</v>
      </c>
      <c r="N51" s="7"/>
      <c r="O51" s="7"/>
      <c r="P51" s="7"/>
      <c r="Q51" s="7"/>
    </row>
    <row r="52" spans="2:27" s="6" customFormat="1" ht="37.15" customHeight="1">
      <c r="B52" s="109"/>
      <c r="C52" s="98" t="s">
        <v>37</v>
      </c>
      <c r="D52" s="99" t="s">
        <v>91</v>
      </c>
      <c r="E52" s="99" t="s">
        <v>92</v>
      </c>
      <c r="F52" s="117" t="s">
        <v>71</v>
      </c>
      <c r="G52" s="40">
        <v>1</v>
      </c>
      <c r="H52" s="129">
        <v>67330</v>
      </c>
      <c r="I52" s="182"/>
      <c r="J52" s="17">
        <f t="shared" si="3"/>
        <v>0</v>
      </c>
      <c r="K52" s="23" t="str">
        <f t="shared" si="4"/>
        <v>○</v>
      </c>
      <c r="N52" s="7"/>
      <c r="O52" s="7"/>
      <c r="P52" s="7"/>
      <c r="Q52" s="7"/>
    </row>
    <row r="53" spans="2:27" s="6" customFormat="1" ht="37.15" customHeight="1">
      <c r="B53" s="109"/>
      <c r="C53" s="98" t="s">
        <v>39</v>
      </c>
      <c r="D53" s="99" t="s">
        <v>93</v>
      </c>
      <c r="E53" s="99" t="s">
        <v>94</v>
      </c>
      <c r="F53" s="117" t="s">
        <v>71</v>
      </c>
      <c r="G53" s="40">
        <v>1</v>
      </c>
      <c r="H53" s="129">
        <v>76430</v>
      </c>
      <c r="I53" s="182"/>
      <c r="J53" s="17">
        <f t="shared" si="3"/>
        <v>0</v>
      </c>
      <c r="K53" s="23" t="str">
        <f t="shared" si="4"/>
        <v>○</v>
      </c>
      <c r="N53" s="7"/>
      <c r="O53" s="7"/>
      <c r="P53" s="7"/>
      <c r="Q53" s="7"/>
    </row>
    <row r="54" spans="2:27" s="6" customFormat="1" ht="37.15" customHeight="1">
      <c r="B54" s="109"/>
      <c r="C54" s="98" t="s">
        <v>41</v>
      </c>
      <c r="D54" s="99" t="s">
        <v>95</v>
      </c>
      <c r="E54" s="99" t="s">
        <v>96</v>
      </c>
      <c r="F54" s="117" t="s">
        <v>71</v>
      </c>
      <c r="G54" s="40">
        <v>1</v>
      </c>
      <c r="H54" s="129">
        <v>57260</v>
      </c>
      <c r="I54" s="182"/>
      <c r="J54" s="17">
        <f t="shared" si="3"/>
        <v>0</v>
      </c>
      <c r="K54" s="23" t="str">
        <f t="shared" si="4"/>
        <v>○</v>
      </c>
      <c r="N54" s="7" t="s">
        <v>97</v>
      </c>
      <c r="O54" s="10">
        <f>0/7</f>
        <v>0</v>
      </c>
      <c r="P54" s="10"/>
      <c r="Q54" s="7" t="s">
        <v>98</v>
      </c>
      <c r="R54" s="11">
        <f>0/3</f>
        <v>0</v>
      </c>
    </row>
    <row r="55" spans="2:27" s="6" customFormat="1" ht="37.15" customHeight="1">
      <c r="B55" s="109"/>
      <c r="C55" s="98" t="s">
        <v>43</v>
      </c>
      <c r="D55" s="99" t="s">
        <v>99</v>
      </c>
      <c r="E55" s="99" t="s">
        <v>100</v>
      </c>
      <c r="F55" s="117" t="s">
        <v>101</v>
      </c>
      <c r="G55" s="40">
        <v>1</v>
      </c>
      <c r="H55" s="129">
        <v>143200</v>
      </c>
      <c r="I55" s="182"/>
      <c r="J55" s="17">
        <f t="shared" si="3"/>
        <v>0</v>
      </c>
      <c r="K55" s="23" t="str">
        <f t="shared" si="4"/>
        <v>○</v>
      </c>
      <c r="N55" s="7" t="s">
        <v>102</v>
      </c>
      <c r="O55" s="10">
        <f>7/7</f>
        <v>1</v>
      </c>
      <c r="P55" s="10"/>
      <c r="Q55" s="7" t="s">
        <v>103</v>
      </c>
      <c r="R55" s="11">
        <f>1/3</f>
        <v>0.33333333333333331</v>
      </c>
    </row>
    <row r="56" spans="2:27" s="6" customFormat="1" ht="51.6" customHeight="1">
      <c r="B56" s="109"/>
      <c r="C56" s="98" t="s">
        <v>46</v>
      </c>
      <c r="D56" s="99" t="s">
        <v>104</v>
      </c>
      <c r="E56" s="99" t="s">
        <v>105</v>
      </c>
      <c r="F56" s="117" t="s">
        <v>101</v>
      </c>
      <c r="G56" s="40">
        <v>1</v>
      </c>
      <c r="H56" s="129">
        <v>88250</v>
      </c>
      <c r="I56" s="182"/>
      <c r="J56" s="17">
        <f t="shared" si="3"/>
        <v>0</v>
      </c>
      <c r="K56" s="23" t="str">
        <f t="shared" si="4"/>
        <v>○</v>
      </c>
      <c r="N56" s="7" t="s">
        <v>106</v>
      </c>
      <c r="O56" s="10">
        <f>8/7</f>
        <v>1.1428571428571428</v>
      </c>
      <c r="P56" s="10"/>
      <c r="Q56" s="7" t="s">
        <v>107</v>
      </c>
      <c r="R56" s="11">
        <f>2/3</f>
        <v>0.66666666666666663</v>
      </c>
    </row>
    <row r="57" spans="2:27" s="6" customFormat="1" ht="37.15" customHeight="1">
      <c r="B57" s="109"/>
      <c r="C57" s="98" t="s">
        <v>48</v>
      </c>
      <c r="D57" s="99" t="s">
        <v>108</v>
      </c>
      <c r="E57" s="99" t="s">
        <v>109</v>
      </c>
      <c r="F57" s="117" t="s">
        <v>110</v>
      </c>
      <c r="G57" s="40">
        <v>1</v>
      </c>
      <c r="H57" s="129">
        <v>47540</v>
      </c>
      <c r="I57" s="182"/>
      <c r="J57" s="17">
        <f t="shared" si="3"/>
        <v>0</v>
      </c>
      <c r="K57" s="23" t="str">
        <f t="shared" si="4"/>
        <v>○</v>
      </c>
      <c r="N57" s="7" t="s">
        <v>111</v>
      </c>
      <c r="O57" s="10">
        <f>9/7</f>
        <v>1.2857142857142858</v>
      </c>
      <c r="P57" s="10"/>
      <c r="Q57" s="7" t="s">
        <v>112</v>
      </c>
      <c r="R57" s="11">
        <f>3/3</f>
        <v>1</v>
      </c>
    </row>
    <row r="58" spans="2:27" s="6" customFormat="1" ht="37.15" customHeight="1" thickBot="1">
      <c r="B58" s="109"/>
      <c r="C58" s="98" t="s">
        <v>51</v>
      </c>
      <c r="D58" s="99" t="s">
        <v>113</v>
      </c>
      <c r="E58" s="99" t="s">
        <v>114</v>
      </c>
      <c r="F58" s="117" t="s">
        <v>115</v>
      </c>
      <c r="G58" s="40">
        <v>1</v>
      </c>
      <c r="H58" s="129">
        <v>65800</v>
      </c>
      <c r="I58" s="182"/>
      <c r="J58" s="17">
        <f t="shared" si="3"/>
        <v>0</v>
      </c>
      <c r="K58" s="23" t="str">
        <f t="shared" si="4"/>
        <v>○</v>
      </c>
      <c r="N58" s="7" t="s">
        <v>116</v>
      </c>
      <c r="O58" s="10">
        <f>10/7</f>
        <v>1.4285714285714286</v>
      </c>
      <c r="P58" s="10"/>
      <c r="Q58" s="7"/>
    </row>
    <row r="59" spans="2:27" s="6" customFormat="1" ht="35.1" customHeight="1" thickBot="1">
      <c r="B59" s="110"/>
      <c r="C59" s="111"/>
      <c r="D59" s="112" t="s">
        <v>117</v>
      </c>
      <c r="E59" s="103"/>
      <c r="F59" s="105"/>
      <c r="G59" s="38"/>
      <c r="H59" s="130"/>
      <c r="I59" s="25"/>
      <c r="J59" s="26">
        <f>SUM(J44:J58)</f>
        <v>0</v>
      </c>
      <c r="K59" s="27">
        <f>COUNTIF(K44:K58,"×")</f>
        <v>0</v>
      </c>
      <c r="N59" s="7"/>
      <c r="O59" s="7"/>
      <c r="P59" s="7"/>
      <c r="Q59" s="7"/>
    </row>
    <row r="60" spans="2:27" s="6" customFormat="1" ht="18" thickBot="1">
      <c r="B60" s="29"/>
      <c r="C60" s="29"/>
      <c r="D60" s="29"/>
      <c r="E60" s="29"/>
      <c r="F60" s="29"/>
      <c r="G60" s="29"/>
      <c r="H60" s="28"/>
      <c r="I60" s="29"/>
      <c r="J60" s="29"/>
      <c r="K60" s="29"/>
      <c r="N60" s="7"/>
      <c r="O60" s="7"/>
      <c r="P60" s="7"/>
      <c r="Q60" s="7"/>
    </row>
    <row r="61" spans="2:27" s="6" customFormat="1" ht="35.25" thickBot="1">
      <c r="B61" s="29"/>
      <c r="C61" s="29"/>
      <c r="D61" s="113" t="s">
        <v>118</v>
      </c>
      <c r="E61" s="29"/>
      <c r="F61" s="29"/>
      <c r="G61" s="29"/>
      <c r="H61" s="30"/>
      <c r="I61" s="29"/>
      <c r="J61" s="31">
        <f>VLOOKUP(K61,$N$54:$O$58,2,FALSE)</f>
        <v>1.1428571428571428</v>
      </c>
      <c r="K61" s="119" t="s">
        <v>130</v>
      </c>
      <c r="L61" s="12"/>
      <c r="M61" s="12"/>
      <c r="N61" s="13"/>
      <c r="O61" s="13"/>
      <c r="P61" s="13"/>
      <c r="Q61" s="13"/>
      <c r="R61" s="12"/>
      <c r="S61" s="12"/>
      <c r="T61" s="12"/>
      <c r="U61" s="12"/>
    </row>
    <row r="62" spans="2:27" s="6" customFormat="1" ht="6.75" customHeight="1" thickBot="1">
      <c r="B62" s="29"/>
      <c r="C62" s="29"/>
      <c r="D62" s="29"/>
      <c r="E62" s="29"/>
      <c r="F62" s="29"/>
      <c r="G62" s="29"/>
      <c r="H62" s="30"/>
      <c r="I62" s="29"/>
      <c r="J62" s="29"/>
      <c r="K62" s="120"/>
      <c r="N62" s="7"/>
      <c r="O62" s="7"/>
      <c r="P62" s="7"/>
      <c r="Q62" s="7"/>
    </row>
    <row r="63" spans="2:27" s="6" customFormat="1" ht="35.25" thickBot="1">
      <c r="B63" s="29"/>
      <c r="C63" s="29"/>
      <c r="D63" s="113" t="s">
        <v>119</v>
      </c>
      <c r="E63" s="29"/>
      <c r="F63" s="29"/>
      <c r="G63" s="29"/>
      <c r="H63" s="30"/>
      <c r="I63" s="29"/>
      <c r="J63" s="32">
        <f>VLOOKUP(K63,$Q$54:$R$57,2,FALSE)</f>
        <v>0.66666666666666663</v>
      </c>
      <c r="K63" s="119" t="s">
        <v>131</v>
      </c>
      <c r="L63" s="12"/>
      <c r="M63" s="12"/>
      <c r="N63" s="13"/>
      <c r="O63" s="13"/>
      <c r="P63" s="13"/>
      <c r="Q63" s="13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2:27" s="6" customFormat="1" ht="6.75" customHeight="1" thickBot="1">
      <c r="B64" s="29"/>
      <c r="C64" s="29"/>
      <c r="D64" s="29"/>
      <c r="E64" s="29"/>
      <c r="F64" s="29"/>
      <c r="G64" s="29"/>
      <c r="H64" s="30"/>
      <c r="I64" s="29"/>
      <c r="J64" s="29"/>
      <c r="K64" s="29"/>
      <c r="N64" s="7"/>
      <c r="O64" s="7"/>
      <c r="P64" s="7"/>
      <c r="Q64" s="7"/>
    </row>
    <row r="65" spans="2:17" s="6" customFormat="1" ht="35.25" thickBot="1">
      <c r="B65" s="29"/>
      <c r="C65" s="29"/>
      <c r="D65" s="113" t="s">
        <v>120</v>
      </c>
      <c r="E65" s="113" t="s">
        <v>121</v>
      </c>
      <c r="F65" s="29"/>
      <c r="G65" s="29"/>
      <c r="H65" s="30"/>
      <c r="I65" s="29"/>
      <c r="J65" s="33">
        <f>J40*J61</f>
        <v>0</v>
      </c>
      <c r="K65" s="29"/>
      <c r="N65" s="7"/>
      <c r="O65" s="7"/>
      <c r="P65" s="7"/>
      <c r="Q65" s="7"/>
    </row>
    <row r="66" spans="2:17" s="6" customFormat="1" ht="6.75" customHeight="1" thickBot="1">
      <c r="B66" s="29"/>
      <c r="C66" s="29"/>
      <c r="D66" s="29"/>
      <c r="E66" s="29"/>
      <c r="F66" s="29"/>
      <c r="G66" s="29"/>
      <c r="H66" s="30"/>
      <c r="I66" s="29"/>
      <c r="J66" s="18"/>
      <c r="K66" s="29"/>
      <c r="N66" s="7"/>
      <c r="O66" s="7"/>
      <c r="P66" s="7"/>
      <c r="Q66" s="7"/>
    </row>
    <row r="67" spans="2:17" s="6" customFormat="1" ht="35.25" thickBot="1">
      <c r="B67" s="29"/>
      <c r="C67" s="29"/>
      <c r="D67" s="113" t="s">
        <v>122</v>
      </c>
      <c r="E67" s="113" t="s">
        <v>123</v>
      </c>
      <c r="F67" s="29"/>
      <c r="G67" s="29"/>
      <c r="H67" s="30"/>
      <c r="I67" s="29"/>
      <c r="J67" s="34">
        <f>J59*J63</f>
        <v>0</v>
      </c>
      <c r="K67" s="29"/>
      <c r="N67" s="7"/>
      <c r="O67" s="7"/>
      <c r="P67" s="7"/>
      <c r="Q67" s="7"/>
    </row>
    <row r="68" spans="2:17" s="6" customFormat="1" ht="29.45" customHeight="1" thickBot="1">
      <c r="B68" s="29"/>
      <c r="C68" s="29"/>
      <c r="D68" s="29"/>
      <c r="E68" s="29"/>
      <c r="F68" s="29"/>
      <c r="G68" s="29"/>
      <c r="H68" s="28"/>
      <c r="I68" s="20" t="s">
        <v>126</v>
      </c>
      <c r="J68" s="21"/>
      <c r="K68" s="29"/>
      <c r="N68" s="7"/>
      <c r="O68" s="7"/>
      <c r="P68" s="7"/>
      <c r="Q68" s="7"/>
    </row>
    <row r="69" spans="2:17" s="6" customFormat="1" ht="33.75" customHeight="1" thickBot="1">
      <c r="B69" s="134" t="s">
        <v>124</v>
      </c>
      <c r="C69" s="135"/>
      <c r="D69" s="136" t="s">
        <v>125</v>
      </c>
      <c r="E69" s="135"/>
      <c r="F69" s="135"/>
      <c r="G69" s="135"/>
      <c r="H69" s="135"/>
      <c r="I69" s="22">
        <v>3899582</v>
      </c>
      <c r="J69" s="19">
        <f>ROUNDDOWN(J33+J65+J67,0)</f>
        <v>0</v>
      </c>
      <c r="K69" s="114" t="str">
        <f>IF(J69&gt;$I69,"×","○")</f>
        <v>○</v>
      </c>
      <c r="N69" s="7"/>
      <c r="O69" s="7"/>
      <c r="P69" s="7"/>
      <c r="Q69" s="7"/>
    </row>
    <row r="76" spans="2:17">
      <c r="J76" s="14"/>
    </row>
    <row r="78" spans="2:17">
      <c r="J78" s="14"/>
    </row>
    <row r="80" spans="2:17">
      <c r="J80" s="15"/>
    </row>
  </sheetData>
  <sheetProtection algorithmName="SHA-512" hashValue="WlaG2cLHILis8i+v58EuY+ZQzv7uDW1ZGJqJrA7zx5tYTPe5XR8MVdBIjAxq5Ml5mp++e/eof1bRCmuFehdnjQ==" saltValue="kT82SS1k7VtnRSmfu/Hbiw==" spinCount="100000" sheet="1" objects="1" scenarios="1"/>
  <mergeCells count="32">
    <mergeCell ref="H35:H36"/>
    <mergeCell ref="B1:K1"/>
    <mergeCell ref="B2:K2"/>
    <mergeCell ref="B4:D4"/>
    <mergeCell ref="E4:K4"/>
    <mergeCell ref="B8:B9"/>
    <mergeCell ref="C8:C9"/>
    <mergeCell ref="D8:D9"/>
    <mergeCell ref="E8:E9"/>
    <mergeCell ref="F8:F9"/>
    <mergeCell ref="G8:G9"/>
    <mergeCell ref="C35:C36"/>
    <mergeCell ref="D35:D36"/>
    <mergeCell ref="E35:E36"/>
    <mergeCell ref="F35:F36"/>
    <mergeCell ref="G35:G36"/>
    <mergeCell ref="B69:C69"/>
    <mergeCell ref="D69:H69"/>
    <mergeCell ref="D3:E3"/>
    <mergeCell ref="I35:K35"/>
    <mergeCell ref="B42:B43"/>
    <mergeCell ref="C42:C43"/>
    <mergeCell ref="D42:D43"/>
    <mergeCell ref="E42:E43"/>
    <mergeCell ref="F42:F43"/>
    <mergeCell ref="G42:G43"/>
    <mergeCell ref="H42:H43"/>
    <mergeCell ref="I42:K42"/>
    <mergeCell ref="H8:H9"/>
    <mergeCell ref="I8:K8"/>
    <mergeCell ref="B10:B33"/>
    <mergeCell ref="B35:B36"/>
  </mergeCells>
  <phoneticPr fontId="3"/>
  <dataValidations count="2">
    <dataValidation type="list" allowBlank="1" showInputMessage="1" showErrorMessage="1" sqref="K61" xr:uid="{9E5FCD80-8323-40F8-9A51-29BF6EE71F12}">
      <formula1>$N$54:$N$58</formula1>
    </dataValidation>
    <dataValidation type="list" allowBlank="1" showInputMessage="1" showErrorMessage="1" sqref="K63" xr:uid="{0774EE63-2C9E-4113-8AB7-F651936A376C}">
      <formula1>$Q$54:$Q$57</formula1>
    </dataValidation>
  </dataValidations>
  <pageMargins left="0.59055118110236227" right="0.59055118110236227" top="0.78740157480314965" bottom="0.19685039370078741" header="0.51181102362204722" footer="0.51181102362204722"/>
  <pageSetup paperSize="8" scale="67" orientation="portrait" horizontalDpi="300" verticalDpi="300" r:id="rId1"/>
  <headerFooter alignWithMargins="0">
    <oddHeader xml:space="preserve">&amp;R&amp;16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労務単価等入力シート 奄美</vt:lpstr>
      <vt:lpstr>'労務単価等入力シート 奄美'!Print_Area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桑原　茂</dc:creator>
  <cp:lastModifiedBy>久保　麻由美</cp:lastModifiedBy>
  <cp:lastPrinted>2025-08-06T01:09:41Z</cp:lastPrinted>
  <dcterms:created xsi:type="dcterms:W3CDTF">2025-07-29T05:29:07Z</dcterms:created>
  <dcterms:modified xsi:type="dcterms:W3CDTF">2025-08-06T08:04:45Z</dcterms:modified>
</cp:coreProperties>
</file>